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The Navakij Insurance\2019\Convert_Q1\"/>
    </mc:Choice>
  </mc:AlternateContent>
  <bookViews>
    <workbookView xWindow="180" yWindow="75" windowWidth="13485" windowHeight="11640"/>
  </bookViews>
  <sheets>
    <sheet name="bs" sheetId="7" r:id="rId1"/>
    <sheet name="PL&amp;CF" sheetId="9" r:id="rId2"/>
    <sheet name="sce-equity" sheetId="4" r:id="rId3"/>
    <sheet name="sce-com" sheetId="5" r:id="rId4"/>
  </sheets>
  <definedNames>
    <definedName name="_xlnm.Print_Area" localSheetId="0">bs!$A$1:$L$73</definedName>
    <definedName name="_xlnm.Print_Area" localSheetId="1">'PL&amp;CF'!$A$1:$L$97</definedName>
    <definedName name="_xlnm.Print_Area" localSheetId="2">'sce-equity'!$A$1:$S$23</definedName>
  </definedNames>
  <calcPr calcId="179017"/>
</workbook>
</file>

<file path=xl/calcChain.xml><?xml version="1.0" encoding="utf-8"?>
<calcChain xmlns="http://schemas.openxmlformats.org/spreadsheetml/2006/main">
  <c r="M19" i="4" l="1"/>
  <c r="J91" i="9"/>
  <c r="J88" i="9"/>
  <c r="J83" i="9"/>
  <c r="F88" i="9"/>
  <c r="F17" i="7"/>
  <c r="J92" i="9" l="1"/>
  <c r="J94" i="9" s="1"/>
  <c r="F65" i="7"/>
  <c r="H65" i="7"/>
  <c r="J65" i="7"/>
  <c r="Q17" i="4"/>
  <c r="S17" i="4" s="1"/>
  <c r="Q12" i="4"/>
  <c r="L91" i="9"/>
  <c r="H91" i="9"/>
  <c r="F91" i="9"/>
  <c r="L65" i="7"/>
  <c r="H17" i="7" l="1"/>
  <c r="J55" i="9" l="1"/>
  <c r="O19" i="4" s="1"/>
  <c r="Q19" i="4" s="1"/>
  <c r="S19" i="4" s="1"/>
  <c r="J28" i="9"/>
  <c r="J12" i="9"/>
  <c r="J15" i="9" s="1"/>
  <c r="J21" i="9" s="1"/>
  <c r="F27" i="7"/>
  <c r="Q16" i="5"/>
  <c r="F49" i="7"/>
  <c r="L55" i="9"/>
  <c r="H55" i="9"/>
  <c r="Q18" i="4"/>
  <c r="F55" i="9"/>
  <c r="H27" i="7"/>
  <c r="J49" i="7"/>
  <c r="O20" i="4"/>
  <c r="M20" i="4"/>
  <c r="M15" i="4"/>
  <c r="K15" i="4"/>
  <c r="S12" i="4"/>
  <c r="Q13" i="4"/>
  <c r="S13" i="4" s="1"/>
  <c r="Q14" i="4"/>
  <c r="S14" i="4" s="1"/>
  <c r="C15" i="4"/>
  <c r="E15" i="4"/>
  <c r="G15" i="4"/>
  <c r="I15" i="4"/>
  <c r="O15" i="4"/>
  <c r="L49" i="7"/>
  <c r="H83" i="9"/>
  <c r="Q13" i="5"/>
  <c r="Q12" i="5"/>
  <c r="Q11" i="5"/>
  <c r="E14" i="5"/>
  <c r="G14" i="5"/>
  <c r="I14" i="5"/>
  <c r="K14" i="5"/>
  <c r="M14" i="5"/>
  <c r="O14" i="5"/>
  <c r="E19" i="5"/>
  <c r="E20" i="5" s="1"/>
  <c r="G19" i="5"/>
  <c r="G20" i="5" s="1"/>
  <c r="I19" i="5"/>
  <c r="I20" i="5" s="1"/>
  <c r="K19" i="5"/>
  <c r="K20" i="5" s="1"/>
  <c r="E20" i="4"/>
  <c r="E21" i="4" s="1"/>
  <c r="C20" i="4"/>
  <c r="C21" i="4" s="1"/>
  <c r="G20" i="4"/>
  <c r="G21" i="4" s="1"/>
  <c r="I20" i="4"/>
  <c r="I21" i="4" s="1"/>
  <c r="F12" i="9"/>
  <c r="F15" i="9" s="1"/>
  <c r="F21" i="9" s="1"/>
  <c r="H12" i="9"/>
  <c r="H15" i="9" s="1"/>
  <c r="H21" i="9" s="1"/>
  <c r="L12" i="9"/>
  <c r="L15" i="9" s="1"/>
  <c r="L21" i="9" s="1"/>
  <c r="F28" i="9"/>
  <c r="H28" i="9"/>
  <c r="L28" i="9"/>
  <c r="F83" i="9"/>
  <c r="L83" i="9"/>
  <c r="H88" i="9"/>
  <c r="L88" i="9"/>
  <c r="J27" i="7"/>
  <c r="L27" i="7"/>
  <c r="H49" i="7"/>
  <c r="O18" i="5" l="1"/>
  <c r="O19" i="5" s="1"/>
  <c r="O20" i="5" s="1"/>
  <c r="J95" i="9"/>
  <c r="L92" i="9"/>
  <c r="L94" i="9" s="1"/>
  <c r="L29" i="9"/>
  <c r="L31" i="9" s="1"/>
  <c r="Q14" i="5"/>
  <c r="H92" i="9"/>
  <c r="H94" i="9" s="1"/>
  <c r="H29" i="9"/>
  <c r="H31" i="9" s="1"/>
  <c r="H34" i="9" s="1"/>
  <c r="Q15" i="4"/>
  <c r="F66" i="7"/>
  <c r="F67" i="7" s="1"/>
  <c r="H66" i="7"/>
  <c r="H67" i="7" s="1"/>
  <c r="L66" i="7"/>
  <c r="L67" i="7" s="1"/>
  <c r="S15" i="4"/>
  <c r="Q20" i="4"/>
  <c r="Q21" i="4" s="1"/>
  <c r="J66" i="7"/>
  <c r="J67" i="7" s="1"/>
  <c r="F92" i="9"/>
  <c r="F94" i="9" s="1"/>
  <c r="F29" i="9"/>
  <c r="F31" i="9" s="1"/>
  <c r="F34" i="9" s="1"/>
  <c r="J29" i="9"/>
  <c r="J31" i="9" s="1"/>
  <c r="L46" i="9" l="1"/>
  <c r="L57" i="9" s="1"/>
  <c r="L34" i="9"/>
  <c r="J46" i="9"/>
  <c r="J57" i="9" s="1"/>
  <c r="J34" i="9"/>
  <c r="Q18" i="5"/>
  <c r="H46" i="9"/>
  <c r="H57" i="9" s="1"/>
  <c r="K18" i="4"/>
  <c r="K20" i="4" s="1"/>
  <c r="K21" i="4" s="1"/>
  <c r="F46" i="9"/>
  <c r="F57" i="9" s="1"/>
  <c r="M17" i="5"/>
  <c r="Q17" i="5" l="1"/>
  <c r="Q19" i="5" s="1"/>
  <c r="Q20" i="5" s="1"/>
  <c r="M19" i="5"/>
  <c r="M20" i="5" s="1"/>
  <c r="S18" i="4"/>
  <c r="S20" i="4" s="1"/>
  <c r="S21" i="4" s="1"/>
</calcChain>
</file>

<file path=xl/sharedStrings.xml><?xml version="1.0" encoding="utf-8"?>
<sst xmlns="http://schemas.openxmlformats.org/spreadsheetml/2006/main" count="257" uniqueCount="171">
  <si>
    <t xml:space="preserve">บริษัท นวกิจประกันภัย จำกัด (มหาชน) </t>
  </si>
  <si>
    <t>งบแสดงฐานะการเงิน</t>
  </si>
  <si>
    <t>(หน่วย: บาท)</t>
  </si>
  <si>
    <t>งบการเงินเฉพาะกิจการ</t>
  </si>
  <si>
    <t>หมายเหตุ</t>
  </si>
  <si>
    <t>สินทรัพย์</t>
  </si>
  <si>
    <t>เงินสดและรายการเทียบเท่าเงินสด</t>
  </si>
  <si>
    <t>สินทรัพย์ลงทุน</t>
  </si>
  <si>
    <t xml:space="preserve">   เงินลงทุนในหลักทรัพย์</t>
  </si>
  <si>
    <t xml:space="preserve">   เงินให้กู้ยืม</t>
  </si>
  <si>
    <t>เงินลงทุนในบริษัทร่วม</t>
  </si>
  <si>
    <t>สินทรัพย์อื่น</t>
  </si>
  <si>
    <t>รวมสินทรัพย์</t>
  </si>
  <si>
    <t>หมายเหตุประกอบงบการเงินเป็นส่วนหนึ่งของงบการเงินนี้</t>
  </si>
  <si>
    <t>งบแสดงฐานะการเงิน (ต่อ)</t>
  </si>
  <si>
    <t>หนี้สิน</t>
  </si>
  <si>
    <t>เจ้าหนี้บริษัทประกันภัยต่อ</t>
  </si>
  <si>
    <t>หนี้สินจากสัญญาประกันภัย</t>
  </si>
  <si>
    <t>หนี้สินอื่น</t>
  </si>
  <si>
    <t xml:space="preserve">   ค่าจ้างและค่าบำเหน็จค้างจ่าย</t>
  </si>
  <si>
    <t xml:space="preserve">   ค่าใช้จ่ายค้างจ่าย</t>
  </si>
  <si>
    <t>รวมหนี้สิน</t>
  </si>
  <si>
    <t>ส่วนของเจ้าของ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</si>
  <si>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</si>
  <si>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</si>
  <si>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</si>
  <si>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ส่วนเกินมูลค่าหุ้นสามัญ</t>
  </si>
  <si>
    <t>กำไรสะสม</t>
  </si>
  <si>
    <t xml:space="preserve">   จัดสรรแล้ว</t>
  </si>
  <si>
    <t xml:space="preserve">      สำรองทั่วไป</t>
  </si>
  <si>
    <t>รวมหนี้สินและส่วนของเจ้าของ</t>
  </si>
  <si>
    <t>กรรมการ</t>
  </si>
  <si>
    <t>รายได้</t>
  </si>
  <si>
    <t>รายได้ค่าจ้างและค่าบำเหน็จ</t>
  </si>
  <si>
    <t>รวมรายได้</t>
  </si>
  <si>
    <t>ค่าใช้จ่าย</t>
  </si>
  <si>
    <t>ค่าใช้จ่ายในการดำเนินงาน</t>
  </si>
  <si>
    <t>รายได้อื่น</t>
  </si>
  <si>
    <t>กำไรขาดทุนเบ็ดเสร็จอื่น</t>
  </si>
  <si>
    <t>งบกระแสเงินสด</t>
  </si>
  <si>
    <t>ค่าใช้จ่ายในการรับประกันภัยอื่น</t>
  </si>
  <si>
    <t>ดอกเบี้ยรับ</t>
  </si>
  <si>
    <t>เงินปันผลรับ</t>
  </si>
  <si>
    <t>บริษัท นวกิจประกันภัย จำกัด (มหาชน)</t>
  </si>
  <si>
    <t xml:space="preserve"> (หน่วย: บาท)</t>
  </si>
  <si>
    <t>รวม</t>
  </si>
  <si>
    <t>ทุนเรือนหุ้นที่ออก</t>
  </si>
  <si>
    <t xml:space="preserve">ส่วนเกิน </t>
  </si>
  <si>
    <t>จัดสรรแล้ว</t>
  </si>
  <si>
    <t>องค์ประกอบอื่นของ</t>
  </si>
  <si>
    <t>และชำระแล้ว</t>
  </si>
  <si>
    <t>มูลค่าหุ้นสามัญ</t>
  </si>
  <si>
    <t>สำรองตามกฎหมาย</t>
  </si>
  <si>
    <t>สำรองทั่วไป</t>
  </si>
  <si>
    <t>ยังไม่จัดสรร</t>
  </si>
  <si>
    <t xml:space="preserve">   ยังไม่จัดสรร</t>
  </si>
  <si>
    <t>รวมส่วนของเจ้าของ</t>
  </si>
  <si>
    <t>เบี้ยประกันภัยรับจากการรับประกันภัยโดยตรง</t>
  </si>
  <si>
    <t>ค่าจ้างและค่าบำเหน็จจากการรับประกันภัยโดยตรง</t>
  </si>
  <si>
    <t>รายได้จากการลงทุนค้างรับ</t>
  </si>
  <si>
    <t>สินทรัพย์จากการประกันภัยต่อ</t>
  </si>
  <si>
    <t>งบการเงิน</t>
  </si>
  <si>
    <t>องค์ประกอบอื่นของส่วนของเจ้าของ</t>
  </si>
  <si>
    <t>หนี้สินและส่วนของเจ้าของ</t>
  </si>
  <si>
    <t xml:space="preserve">      สำรองตามกฎหมาย</t>
  </si>
  <si>
    <t>งบแสดงการเปลี่ยนแปลงส่วนของเจ้าของ</t>
  </si>
  <si>
    <t>งบแสดงการเปลี่ยนแปลงส่วนของเจ้าของ (ต่อ)</t>
  </si>
  <si>
    <t>งบกำไรขาดทุน</t>
  </si>
  <si>
    <t xml:space="preserve">งบกำไรขาดทุนเบ็ดเสร็จ </t>
  </si>
  <si>
    <t>14</t>
  </si>
  <si>
    <t>ค่าใช้จ่ายภาษีเงินได้</t>
  </si>
  <si>
    <t>ที่ดิน อาคารและอุปกรณ์</t>
  </si>
  <si>
    <t>สินทรัพย์ไม่มีตัวตน</t>
  </si>
  <si>
    <t xml:space="preserve">   ค่าสินไหมค้างรับจากคู่กรณี</t>
  </si>
  <si>
    <t>6</t>
  </si>
  <si>
    <t>ที่แสดงเงินลงทุนตามวิธีส่วนได้เสีย</t>
  </si>
  <si>
    <t>งบการเงินที่แสดงเงินลงทุนตามวิธีส่วนได้เสีย</t>
  </si>
  <si>
    <t>9</t>
  </si>
  <si>
    <t>7</t>
  </si>
  <si>
    <t>เงินสดสุทธิใช้ไปในกิจกรรมจัดหาเงิน</t>
  </si>
  <si>
    <t>8</t>
  </si>
  <si>
    <t>11</t>
  </si>
  <si>
    <t>จากการวัดมูลค่า</t>
  </si>
  <si>
    <t>จ่ายชำระหนี้สินตามสัญญาเช่าการเงิน</t>
  </si>
  <si>
    <t>รายการที่จะถูกบันทึกในส่วนของกำไรขาดทุนในภายหลัง</t>
  </si>
  <si>
    <t xml:space="preserve">รายการที่จะถูกบันทึกในส่วนของกำไรขาดทุนในภายหลัง </t>
  </si>
  <si>
    <t xml:space="preserve">   ผลกระทบของภาษีเงินได้</t>
  </si>
  <si>
    <t xml:space="preserve">   เงินวางไว้สำหรับโครงการประกันภัยข้าวนาปี</t>
  </si>
  <si>
    <t>ภาระผูกพันผลประโยชน์พนักงาน</t>
  </si>
  <si>
    <t>ลูกหนี้จากสัญญาประกันภัยต่อ</t>
  </si>
  <si>
    <t>10</t>
  </si>
  <si>
    <t>13</t>
  </si>
  <si>
    <t>สินทรัพย์ภาษีเงินได้รอการตัดบัญชี</t>
  </si>
  <si>
    <t>เบี้ยประกันภัยค้างรับ</t>
  </si>
  <si>
    <t xml:space="preserve">   จากการรับประกันภัยโดยตรง</t>
  </si>
  <si>
    <t>เบี้ยประกันภัยรับ</t>
  </si>
  <si>
    <t>หัก: เบี้ยประกันภัยจ่ายจากการเอาประกันภัยต่อ</t>
  </si>
  <si>
    <t>เบี้ยประกันภัยรับสุทธิ</t>
  </si>
  <si>
    <t>เบี้ยประกันภัยที่ถือเป็นรายได้สุทธิจากการประกันภัยต่อ</t>
  </si>
  <si>
    <t>หัก: ค่าสินไหมทดแทนรับคืนจากการประกันภัยต่อ</t>
  </si>
  <si>
    <t>ค่าจ้างและค่าบำเหน็จ</t>
  </si>
  <si>
    <t>รวมค่าใช้จ่าย</t>
  </si>
  <si>
    <t>เงินลงทุนในหลักทรัพย์</t>
  </si>
  <si>
    <t>เงินให้กู้ยืม</t>
  </si>
  <si>
    <t>ค่าสินไหมทดแทนและค่าใช้จ่ายในการจัดการสินไหมทดแทน</t>
  </si>
  <si>
    <t>เงินฝากและบัตรเงินฝากสถาบันการเงิน</t>
  </si>
  <si>
    <t>ขายที่ดิน อาคารและอุปกรณ์</t>
  </si>
  <si>
    <t>ซื้อที่ดิน อาคาร และอุปกรณ์</t>
  </si>
  <si>
    <t>ซื้อสินทรัพย์ไม่มีตัวตน</t>
  </si>
  <si>
    <t>17</t>
  </si>
  <si>
    <t>กำไรจากเงินลงทุน</t>
  </si>
  <si>
    <t>เงินจ่ายเกี่ยวกับการประกันภัยต่อ</t>
  </si>
  <si>
    <t xml:space="preserve">   - สุทธิจากภาษีเงินได้ (ขาดทุน)</t>
  </si>
  <si>
    <t>ผลต่าง</t>
  </si>
  <si>
    <t>จากการแปลงค่า</t>
  </si>
  <si>
    <t>งบการเงินที่เป็น</t>
  </si>
  <si>
    <t>เงินตราต่างประเทศ</t>
  </si>
  <si>
    <t xml:space="preserve">   หนี้สินตามสัญญาเช่าทางการเงิน</t>
  </si>
  <si>
    <t>รายได้จากการลงทุนสุทธิ</t>
  </si>
  <si>
    <t>31 ธันวาคม 2561</t>
  </si>
  <si>
    <t xml:space="preserve">   อื่นๆ</t>
  </si>
  <si>
    <t xml:space="preserve">ส่วนแบ่งขาดทุนจากเงินลงทุนในบริษัทร่วม </t>
  </si>
  <si>
    <t xml:space="preserve">   ผลต่างของอัตราแลกเปลี่ยนจากการแปลงค่างบการเงิน</t>
  </si>
  <si>
    <t xml:space="preserve">      ที่เป็นเงินตราต่างประเทศ (ขาดทุน)</t>
  </si>
  <si>
    <t>กระแสเงินสดได้มาจาก (ใช้ไปใน) กิจกรรมลงทุน</t>
  </si>
  <si>
    <t>กระแสเงินสดได้มาจาก (ใช้ไปใน) กิจกรรมดำเนินงาน</t>
  </si>
  <si>
    <t>กระแสเงินสดได้มาจาก (ใช้ไปใน) กิจกรรมจัดหาเงิน</t>
  </si>
  <si>
    <t>ยอดคงเหลือ ณ วันที่ 1 มกราคม 2561</t>
  </si>
  <si>
    <t xml:space="preserve">เงินสดและรายการเทียบเท่าเงินสดเพิ่มขึ้น (ลดลง) สุทธิ </t>
  </si>
  <si>
    <t>มูลค่าเงินลงทุนเผื่อขาย</t>
  </si>
  <si>
    <t>ณ วันที่ 31 มีนาคม 2562</t>
  </si>
  <si>
    <t>31 มีนาคม 2562</t>
  </si>
  <si>
    <t>สำหรับงวดสามเดือนสิ้นสุดวันที่ 31 มีนาคม 2562</t>
  </si>
  <si>
    <t>กำไรสำหรับงวด</t>
  </si>
  <si>
    <t>ยอดคงเหลือ ณ วันที่ 31 มีนาคม 2561</t>
  </si>
  <si>
    <t>ยอดคงเหลือ ณ วันที่ 31 มีนาคม 2562</t>
  </si>
  <si>
    <t>ยอดคงเหลือ ณ วันที่ 1 มกราคม 2562</t>
  </si>
  <si>
    <t xml:space="preserve">      (2561: หุ้นสามัญ 34,000,000 หุ้น มูลค่าหุ้นละ 10 บาท)</t>
  </si>
  <si>
    <t>(ยังไม่ได้ตรวจสอบ</t>
  </si>
  <si>
    <t>(ตรวจสอบแล้ว)</t>
  </si>
  <si>
    <t>แต่สอบทานแล้ว)</t>
  </si>
  <si>
    <t xml:space="preserve">      หุ้นสามัญ 34,000,000 หุ้น มูลค่าหุ้นละ 10 บาท</t>
  </si>
  <si>
    <t>(ยังไม่ได้ตรวจสอบ แต่สอบทานแล้ว)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</si>
  <si>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</si>
  <si>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</si>
  <si>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กำไรขาดทุนเบ็ดเสร็จอื่นสำหรับงวด (ขาดทุน)</t>
  </si>
  <si>
    <t>3</t>
  </si>
  <si>
    <t>4</t>
  </si>
  <si>
    <t>5</t>
  </si>
  <si>
    <t>12.1</t>
  </si>
  <si>
    <t>15</t>
  </si>
  <si>
    <t>9.3</t>
  </si>
  <si>
    <t>7.4</t>
  </si>
  <si>
    <t>12.2</t>
  </si>
  <si>
    <t>บวก: สำรองเบี้ยประกันภัยที่ยังไม่ถือเป็นรายได้</t>
  </si>
  <si>
    <t>กำไร (ขาดทุน) ก่อนค่าใช้จ่ายภาษีเงินได้</t>
  </si>
  <si>
    <t>กำไร (ขาดทุน) สำหรับงวด</t>
  </si>
  <si>
    <t>กำไร (ขาดทุน) ต่อหุ้น</t>
  </si>
  <si>
    <t xml:space="preserve">กำไร (ขาดทุน) ต่อหุ้นขั้นพื้นฐาน </t>
  </si>
  <si>
    <t xml:space="preserve">   กำไร (ขาดทุน) จากการวัดมูลค่าเงินลงทุนเผื่อขาย</t>
  </si>
  <si>
    <t xml:space="preserve">เงินสดสุทธิได้มาจาก (ใช้ไปใน) กิจกรรมดำเนินงาน </t>
  </si>
  <si>
    <t>เงินสดสุทธิได้มาจาก  (ใช้ไปใน) กิจกรรมลงทุน</t>
  </si>
  <si>
    <t>ส่วนเกินทุน</t>
  </si>
  <si>
    <t>ขาดทุนสำหรับงวด</t>
  </si>
  <si>
    <t xml:space="preserve"> - ส่วนเกินทุนจากการวัด</t>
  </si>
  <si>
    <t>องค์ประกอบอื่น</t>
  </si>
  <si>
    <t xml:space="preserve">ของส่วนของเจ้าของ </t>
  </si>
  <si>
    <t xml:space="preserve">กำไรขาดทุนเบ็ดเสร็จรวมสำหรับงวด </t>
  </si>
  <si>
    <t xml:space="preserve">   ลดลงจากงวดก่อน</t>
  </si>
  <si>
    <t>เงินลงทุนเผื่อขาย</t>
  </si>
  <si>
    <t xml:space="preserve">กำไรขาดทุนเบ็ดเสร็จอื่นสำหรับงวด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</si>
</sst>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.00_ ;\-#,##0.00\ "/>
    <numFmt numFmtId="166" formatCode="#,##0;[Red]\(#,##0\)"/>
    <numFmt numFmtId="167" formatCode="_(* #,##0.00_);_(* \(#,##0.00\);_(* &quot;-&quot;_);_(@_)"/>
    <numFmt numFmtId="168" formatCode="_(* #,##0_);_(* \(#,##0\);_(* &quot;-&quot;??_);_(@_)"/>
  </numFmts>
  <fonts count="13" x14ac:knownFonts="1">
    <font>
      <sz val="10"/>
      <color theme="1"/>
      <name val="EYInterstate"/>
      <family val="2"/>
    </font>
    <font>
      <sz val="10"/>
      <color indexed="8"/>
      <name val="EYInterstate"/>
      <family val="2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4"/>
      <name val="Cordia New"/>
      <family val="2"/>
    </font>
    <font>
      <u val="singleAccounting"/>
      <sz val="16"/>
      <name val="Angsana New"/>
      <family val="1"/>
    </font>
    <font>
      <sz val="12"/>
      <name val="CordiaUPC"/>
      <family val="2"/>
      <charset val="222"/>
    </font>
    <font>
      <sz val="16"/>
      <color indexed="8"/>
      <name val="Angsana New"/>
      <family val="1"/>
    </font>
    <font>
      <sz val="10"/>
      <name val="Arial"/>
      <family val="2"/>
    </font>
    <font>
      <sz val="10"/>
      <color theme="1"/>
      <name val="EYInterstate"/>
      <family val="2"/>
    </font>
    <font>
      <sz val="16"/>
      <name val="Angsana New"/>
      <family val="1"/>
      <charset val="22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" fontId="8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1" fillId="0" borderId="0" applyFont="0" applyFill="0" applyBorder="0" applyAlignment="0" applyProtection="0"/>
  </cellStyleXfs>
  <cellXfs count="117">
    <xf numFmtId="0" fontId="0" fillId="0" borderId="0" xfId="0"/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right" vertical="center"/>
    </xf>
    <xf numFmtId="37" fontId="3" fillId="0" borderId="0" xfId="0" applyNumberFormat="1" applyFont="1" applyFill="1" applyBorder="1" applyAlignment="1">
      <alignment horizontal="center" vertical="center"/>
    </xf>
    <xf numFmtId="38" fontId="2" fillId="0" borderId="0" xfId="0" applyNumberFormat="1" applyFont="1" applyFill="1" applyAlignment="1">
      <alignment horizontal="left" vertical="center"/>
    </xf>
    <xf numFmtId="38" fontId="3" fillId="0" borderId="0" xfId="0" applyNumberFormat="1" applyFont="1" applyFill="1" applyAlignment="1">
      <alignment horizontal="left" vertical="center"/>
    </xf>
    <xf numFmtId="38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41" fontId="5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41" fontId="3" fillId="0" borderId="3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/>
    </xf>
    <xf numFmtId="0" fontId="4" fillId="0" borderId="0" xfId="5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41" fontId="3" fillId="0" borderId="4" xfId="0" applyNumberFormat="1" applyFont="1" applyFill="1" applyBorder="1" applyAlignment="1">
      <alignment vertical="center"/>
    </xf>
    <xf numFmtId="41" fontId="3" fillId="0" borderId="1" xfId="0" applyNumberFormat="1" applyFont="1" applyFill="1" applyBorder="1" applyAlignment="1">
      <alignment vertical="center"/>
    </xf>
    <xf numFmtId="38" fontId="3" fillId="0" borderId="5" xfId="0" applyNumberFormat="1" applyFont="1" applyFill="1" applyBorder="1" applyAlignment="1">
      <alignment vertical="center"/>
    </xf>
    <xf numFmtId="38" fontId="3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0" xfId="5" applyNumberFormat="1" applyFont="1" applyFill="1" applyAlignment="1">
      <alignment vertical="center"/>
    </xf>
    <xf numFmtId="41" fontId="3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Border="1" applyAlignment="1">
      <alignment vertical="center"/>
    </xf>
    <xf numFmtId="38" fontId="2" fillId="0" borderId="0" xfId="0" applyNumberFormat="1" applyFont="1" applyFill="1" applyBorder="1" applyAlignment="1">
      <alignment horizontal="left" vertical="center"/>
    </xf>
    <xf numFmtId="0" fontId="3" fillId="0" borderId="0" xfId="5" applyNumberFormat="1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41" fontId="7" fillId="0" borderId="0" xfId="0" applyNumberFormat="1" applyFont="1" applyFill="1" applyAlignment="1">
      <alignment horizontal="right" vertical="center"/>
    </xf>
    <xf numFmtId="41" fontId="4" fillId="0" borderId="0" xfId="0" applyNumberFormat="1" applyFont="1" applyFill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Border="1" applyAlignment="1">
      <alignment horizontal="center" vertical="center"/>
    </xf>
    <xf numFmtId="41" fontId="3" fillId="0" borderId="2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Border="1" applyAlignment="1">
      <alignment horizontal="center" vertical="center"/>
    </xf>
    <xf numFmtId="38" fontId="2" fillId="0" borderId="0" xfId="0" quotePrefix="1" applyNumberFormat="1" applyFont="1" applyFill="1" applyAlignment="1">
      <alignment horizontal="left" vertical="center"/>
    </xf>
    <xf numFmtId="37" fontId="3" fillId="0" borderId="0" xfId="0" applyNumberFormat="1" applyFont="1" applyFill="1" applyAlignment="1">
      <alignment horizontal="right" vertical="center"/>
    </xf>
    <xf numFmtId="38" fontId="3" fillId="0" borderId="0" xfId="0" quotePrefix="1" applyNumberFormat="1" applyFont="1" applyFill="1" applyAlignment="1">
      <alignment horizontal="left" vertical="center"/>
    </xf>
    <xf numFmtId="167" fontId="3" fillId="0" borderId="1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/>
    </xf>
    <xf numFmtId="41" fontId="3" fillId="0" borderId="4" xfId="0" applyNumberFormat="1" applyFont="1" applyFill="1" applyBorder="1" applyAlignment="1">
      <alignment horizontal="center" vertical="center"/>
    </xf>
    <xf numFmtId="41" fontId="3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/>
    </xf>
    <xf numFmtId="1" fontId="3" fillId="0" borderId="0" xfId="6" quotePrefix="1" applyFont="1" applyFill="1" applyBorder="1" applyAlignment="1">
      <alignment horizontal="center" vertical="center"/>
    </xf>
    <xf numFmtId="49" fontId="3" fillId="0" borderId="0" xfId="6" applyNumberFormat="1" applyFont="1" applyFill="1" applyBorder="1" applyAlignment="1">
      <alignment horizontal="left" vertical="center"/>
    </xf>
    <xf numFmtId="41" fontId="3" fillId="0" borderId="0" xfId="2" quotePrefix="1" applyNumberFormat="1" applyFont="1" applyFill="1" applyBorder="1" applyAlignment="1">
      <alignment horizontal="center" vertical="center"/>
    </xf>
    <xf numFmtId="41" fontId="3" fillId="0" borderId="0" xfId="2" applyNumberFormat="1" applyFont="1" applyFill="1" applyAlignment="1">
      <alignment vertical="center"/>
    </xf>
    <xf numFmtId="49" fontId="3" fillId="0" borderId="0" xfId="0" quotePrefix="1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41" fontId="3" fillId="0" borderId="0" xfId="2" quotePrefix="1" applyNumberFormat="1" applyFont="1" applyFill="1" applyBorder="1" applyAlignment="1">
      <alignment horizontal="right" vertical="center"/>
    </xf>
    <xf numFmtId="41" fontId="3" fillId="0" borderId="0" xfId="2" applyNumberFormat="1" applyFont="1" applyFill="1" applyAlignment="1">
      <alignment horizontal="right" vertical="center"/>
    </xf>
    <xf numFmtId="41" fontId="3" fillId="0" borderId="0" xfId="2" quotePrefix="1" applyNumberFormat="1" applyFont="1" applyFill="1" applyBorder="1" applyAlignment="1" applyProtection="1">
      <alignment horizontal="center" vertical="center"/>
    </xf>
    <xf numFmtId="49" fontId="3" fillId="0" borderId="0" xfId="0" quotePrefix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41" fontId="3" fillId="0" borderId="3" xfId="2" applyNumberFormat="1" applyFont="1" applyFill="1" applyBorder="1" applyAlignment="1">
      <alignment horizontal="right" vertical="center"/>
    </xf>
    <xf numFmtId="41" fontId="3" fillId="0" borderId="0" xfId="2" applyNumberFormat="1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right" vertical="center"/>
    </xf>
    <xf numFmtId="41" fontId="3" fillId="0" borderId="0" xfId="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1" fontId="3" fillId="0" borderId="0" xfId="2" applyNumberFormat="1" applyFont="1" applyFill="1" applyBorder="1" applyAlignment="1">
      <alignment horizontal="right" vertical="center"/>
    </xf>
    <xf numFmtId="41" fontId="3" fillId="0" borderId="2" xfId="2" applyNumberFormat="1" applyFont="1" applyFill="1" applyBorder="1" applyAlignment="1">
      <alignment vertical="center"/>
    </xf>
    <xf numFmtId="37" fontId="3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41" fontId="3" fillId="0" borderId="6" xfId="2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41" fontId="3" fillId="0" borderId="0" xfId="13" applyNumberFormat="1" applyFont="1" applyFill="1" applyAlignment="1">
      <alignment vertical="center"/>
    </xf>
    <xf numFmtId="41" fontId="3" fillId="0" borderId="0" xfId="4" applyNumberFormat="1" applyFont="1" applyFill="1" applyAlignment="1">
      <alignment vertical="center"/>
    </xf>
    <xf numFmtId="41" fontId="3" fillId="0" borderId="0" xfId="4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Alignment="1">
      <alignment horizontal="center" vertical="center"/>
    </xf>
    <xf numFmtId="41" fontId="12" fillId="0" borderId="0" xfId="0" applyNumberFormat="1" applyFont="1" applyFill="1" applyAlignment="1">
      <alignment horizontal="right" vertical="center"/>
    </xf>
    <xf numFmtId="37" fontId="3" fillId="0" borderId="4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49" fontId="2" fillId="0" borderId="0" xfId="6" applyNumberFormat="1" applyFont="1" applyFill="1" applyBorder="1" applyAlignment="1">
      <alignment horizontal="left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41" fontId="3" fillId="0" borderId="0" xfId="0" applyNumberFormat="1" applyFont="1" applyFill="1" applyAlignment="1">
      <alignment horizontal="right" vertical="center"/>
    </xf>
    <xf numFmtId="37" fontId="3" fillId="0" borderId="4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9" fontId="2" fillId="0" borderId="0" xfId="6" applyNumberFormat="1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</cellXfs>
  <cellStyles count="14">
    <cellStyle name="Comma" xfId="1" builtinId="3"/>
    <cellStyle name="Comma 2" xfId="2"/>
    <cellStyle name="Comma 3" xfId="3"/>
    <cellStyle name="Comma 6" xfId="4"/>
    <cellStyle name="Comma_N097_bs&amp;pl-t_Qtr1'11" xfId="5"/>
    <cellStyle name="Index Number" xfId="6"/>
    <cellStyle name="Normal" xfId="0" builtinId="0"/>
    <cellStyle name="Normal 13" xfId="7"/>
    <cellStyle name="Normal 16" xfId="8"/>
    <cellStyle name="Normal 2" xfId="9"/>
    <cellStyle name="Normal 20" xfId="10"/>
    <cellStyle name="Normal 21" xfId="11"/>
    <cellStyle name="Normal 22" xfId="12"/>
    <cellStyle name="Percent" xfId="1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showGridLines="0" tabSelected="1" view="pageBreakPreview" topLeftCell="A62" zoomScale="70" zoomScaleSheetLayoutView="70" workbookViewId="0">
      <selection activeCell="L34" sqref="L34"/>
    </sheetView>
  </sheetViews>
  <sheetFormatPr defaultColWidth="9" defaultRowHeight="21.95" customHeight="1" x14ac:dyDescent="0.25"/>
  <cols>
    <col min="1" max="2" width="9" style="8"/>
    <col min="3" max="3" width="19" style="8" customWidth="1"/>
    <col min="4" max="4" width="8.875" style="8" customWidth="1"/>
    <col min="5" max="5" width="0.875" style="8" customWidth="1"/>
    <col min="6" max="6" width="13.75" style="8" customWidth="1"/>
    <col min="7" max="7" width="0.875" style="39" customWidth="1"/>
    <col min="8" max="8" width="13.75" style="8" customWidth="1"/>
    <col min="9" max="9" width="0.875" style="8" customWidth="1"/>
    <col min="10" max="10" width="13.75" style="8" customWidth="1"/>
    <col min="11" max="11" width="0.875" style="8" customWidth="1"/>
    <col min="12" max="12" width="13.75" style="8" customWidth="1"/>
    <col min="13" max="13" width="0.875" style="8" customWidth="1"/>
    <col min="14" max="16384" width="9" style="8"/>
  </cols>
  <sheetData>
    <row r="1" spans="1:14" s="20" customFormat="1" ht="21.95" customHeight="1" x14ac:dyDescent="0.25">
      <c r="A1" s="108" t="s">
        <v>0</v>
      </c>
      <c r="B1" s="108"/>
      <c r="C1" s="108"/>
      <c r="D1" s="108"/>
      <c r="E1" s="108"/>
      <c r="F1" s="108"/>
      <c r="G1" s="108"/>
      <c r="H1" s="108"/>
    </row>
    <row r="2" spans="1:14" s="21" customFormat="1" ht="21.95" customHeight="1" x14ac:dyDescent="0.25">
      <c r="A2" s="108" t="s">
        <v>1</v>
      </c>
      <c r="B2" s="108"/>
      <c r="C2" s="108"/>
      <c r="D2" s="108"/>
      <c r="E2" s="108"/>
      <c r="F2" s="108"/>
      <c r="G2" s="108"/>
      <c r="H2" s="108"/>
    </row>
    <row r="3" spans="1:14" s="20" customFormat="1" ht="21.95" customHeight="1" x14ac:dyDescent="0.25">
      <c r="A3" s="108" t="s">
        <v>130</v>
      </c>
      <c r="B3" s="108"/>
      <c r="C3" s="108"/>
      <c r="D3" s="108"/>
      <c r="E3" s="108"/>
      <c r="F3" s="108"/>
      <c r="G3" s="108"/>
      <c r="H3" s="108"/>
    </row>
    <row r="4" spans="1:14" s="21" customFormat="1" ht="21.95" customHeight="1" x14ac:dyDescent="0.25">
      <c r="A4" s="22"/>
      <c r="G4" s="109"/>
      <c r="H4" s="109"/>
      <c r="K4" s="10"/>
      <c r="L4" s="44" t="s">
        <v>2</v>
      </c>
    </row>
    <row r="5" spans="1:14" s="21" customFormat="1" ht="21.95" customHeight="1" x14ac:dyDescent="0.25">
      <c r="A5" s="22"/>
      <c r="F5" s="111" t="s">
        <v>61</v>
      </c>
      <c r="G5" s="111"/>
      <c r="H5" s="111"/>
      <c r="K5" s="10"/>
      <c r="L5" s="10"/>
    </row>
    <row r="6" spans="1:14" s="21" customFormat="1" ht="21.95" customHeight="1" x14ac:dyDescent="0.25">
      <c r="A6" s="22"/>
      <c r="F6" s="110" t="s">
        <v>75</v>
      </c>
      <c r="G6" s="110"/>
      <c r="H6" s="110"/>
      <c r="J6" s="110" t="s">
        <v>3</v>
      </c>
      <c r="K6" s="110"/>
      <c r="L6" s="110"/>
    </row>
    <row r="7" spans="1:14" s="21" customFormat="1" ht="21.95" customHeight="1" x14ac:dyDescent="0.25">
      <c r="A7" s="23"/>
      <c r="B7" s="24"/>
      <c r="C7" s="24"/>
      <c r="D7" s="41" t="s">
        <v>4</v>
      </c>
      <c r="E7" s="16"/>
      <c r="F7" s="42" t="s">
        <v>131</v>
      </c>
      <c r="G7" s="45"/>
      <c r="H7" s="42" t="s">
        <v>119</v>
      </c>
      <c r="I7" s="37"/>
      <c r="J7" s="42" t="s">
        <v>131</v>
      </c>
      <c r="K7" s="45"/>
      <c r="L7" s="42" t="s">
        <v>119</v>
      </c>
    </row>
    <row r="8" spans="1:14" s="21" customFormat="1" ht="21.95" customHeight="1" x14ac:dyDescent="0.25">
      <c r="A8" s="23"/>
      <c r="B8" s="24"/>
      <c r="C8" s="24"/>
      <c r="D8" s="16"/>
      <c r="E8" s="16"/>
      <c r="F8" s="100" t="s">
        <v>138</v>
      </c>
      <c r="G8" s="100"/>
      <c r="H8" s="101" t="s">
        <v>139</v>
      </c>
      <c r="I8" s="37"/>
      <c r="J8" s="100" t="s">
        <v>138</v>
      </c>
      <c r="K8" s="100"/>
      <c r="L8" s="101" t="s">
        <v>139</v>
      </c>
    </row>
    <row r="9" spans="1:14" s="21" customFormat="1" ht="21.95" customHeight="1" x14ac:dyDescent="0.25">
      <c r="A9" s="23"/>
      <c r="B9" s="24"/>
      <c r="C9" s="24"/>
      <c r="D9" s="16"/>
      <c r="E9" s="16"/>
      <c r="F9" s="100" t="s">
        <v>140</v>
      </c>
      <c r="G9" s="100"/>
      <c r="H9" s="100"/>
      <c r="I9" s="37"/>
      <c r="J9" s="100" t="s">
        <v>140</v>
      </c>
      <c r="K9" s="100"/>
      <c r="L9" s="100"/>
    </row>
    <row r="10" spans="1:14" s="21" customFormat="1" ht="21.95" customHeight="1" x14ac:dyDescent="0.25">
      <c r="A10" s="4" t="s">
        <v>5</v>
      </c>
      <c r="B10" s="22"/>
      <c r="C10" s="22"/>
      <c r="D10" s="22"/>
      <c r="E10" s="22"/>
      <c r="F10" s="22"/>
      <c r="G10" s="46"/>
      <c r="H10" s="25"/>
      <c r="I10" s="22"/>
      <c r="J10" s="25"/>
      <c r="K10" s="25"/>
      <c r="L10" s="25"/>
    </row>
    <row r="11" spans="1:14" s="21" customFormat="1" ht="21.95" customHeight="1" x14ac:dyDescent="0.25">
      <c r="A11" s="5" t="s">
        <v>6</v>
      </c>
      <c r="B11" s="11"/>
      <c r="C11" s="11"/>
      <c r="D11" s="11" t="s">
        <v>146</v>
      </c>
      <c r="E11" s="11"/>
      <c r="F11" s="10">
        <v>97443223</v>
      </c>
      <c r="G11" s="9"/>
      <c r="H11" s="10">
        <v>119443830</v>
      </c>
      <c r="I11" s="10"/>
      <c r="J11" s="10">
        <v>97443223</v>
      </c>
      <c r="K11" s="12"/>
      <c r="L11" s="10">
        <v>119443830</v>
      </c>
      <c r="N11" s="10"/>
    </row>
    <row r="12" spans="1:14" s="21" customFormat="1" ht="21.95" customHeight="1" x14ac:dyDescent="0.25">
      <c r="A12" s="5" t="s">
        <v>93</v>
      </c>
      <c r="B12" s="11"/>
      <c r="C12" s="11"/>
      <c r="D12" s="11" t="s">
        <v>147</v>
      </c>
      <c r="E12" s="11"/>
      <c r="F12" s="10">
        <v>321093290</v>
      </c>
      <c r="G12" s="9"/>
      <c r="H12" s="10">
        <v>441292191</v>
      </c>
      <c r="I12" s="10"/>
      <c r="J12" s="10">
        <v>321093290</v>
      </c>
      <c r="K12" s="12"/>
      <c r="L12" s="10">
        <v>441292191</v>
      </c>
      <c r="N12" s="10"/>
    </row>
    <row r="13" spans="1:14" s="21" customFormat="1" ht="21.95" customHeight="1" x14ac:dyDescent="0.25">
      <c r="A13" s="5" t="s">
        <v>59</v>
      </c>
      <c r="B13" s="11"/>
      <c r="C13" s="11"/>
      <c r="D13" s="11"/>
      <c r="E13" s="11"/>
      <c r="F13" s="10">
        <v>10394520</v>
      </c>
      <c r="G13" s="9"/>
      <c r="H13" s="10">
        <v>7176640</v>
      </c>
      <c r="I13" s="10"/>
      <c r="J13" s="10">
        <v>10394520</v>
      </c>
      <c r="K13" s="12"/>
      <c r="L13" s="10">
        <v>7176640</v>
      </c>
      <c r="N13" s="10"/>
    </row>
    <row r="14" spans="1:14" s="21" customFormat="1" ht="21.95" customHeight="1" x14ac:dyDescent="0.25">
      <c r="A14" s="5" t="s">
        <v>60</v>
      </c>
      <c r="B14" s="11"/>
      <c r="C14" s="11"/>
      <c r="D14" s="11" t="s">
        <v>148</v>
      </c>
      <c r="E14" s="11"/>
      <c r="F14" s="10">
        <v>432218010</v>
      </c>
      <c r="G14" s="9"/>
      <c r="H14" s="10">
        <v>451918948</v>
      </c>
      <c r="I14" s="10"/>
      <c r="J14" s="10">
        <v>432218010</v>
      </c>
      <c r="K14" s="12"/>
      <c r="L14" s="10">
        <v>451918948</v>
      </c>
      <c r="N14" s="10"/>
    </row>
    <row r="15" spans="1:14" s="21" customFormat="1" ht="21.95" customHeight="1" x14ac:dyDescent="0.25">
      <c r="A15" s="5" t="s">
        <v>89</v>
      </c>
      <c r="B15" s="11"/>
      <c r="C15" s="11"/>
      <c r="D15" s="11" t="s">
        <v>74</v>
      </c>
      <c r="E15" s="11"/>
      <c r="F15" s="10">
        <v>761000864</v>
      </c>
      <c r="G15" s="9"/>
      <c r="H15" s="10">
        <v>579118997</v>
      </c>
      <c r="I15" s="10"/>
      <c r="J15" s="10">
        <v>761000864</v>
      </c>
      <c r="K15" s="12"/>
      <c r="L15" s="10">
        <v>579118997</v>
      </c>
      <c r="N15" s="10"/>
    </row>
    <row r="16" spans="1:14" s="21" customFormat="1" ht="21.95" customHeight="1" x14ac:dyDescent="0.25">
      <c r="A16" s="5" t="s">
        <v>7</v>
      </c>
      <c r="B16" s="11"/>
      <c r="C16" s="11"/>
      <c r="D16" s="11"/>
      <c r="E16" s="11"/>
      <c r="F16" s="10"/>
      <c r="G16" s="9"/>
      <c r="H16" s="10"/>
      <c r="I16" s="12"/>
      <c r="J16" s="10"/>
      <c r="K16" s="10"/>
      <c r="L16" s="10"/>
    </row>
    <row r="17" spans="1:14" s="21" customFormat="1" ht="21.95" customHeight="1" x14ac:dyDescent="0.25">
      <c r="A17" s="5" t="s">
        <v>8</v>
      </c>
      <c r="B17" s="11"/>
      <c r="C17" s="11"/>
      <c r="D17" s="11" t="s">
        <v>78</v>
      </c>
      <c r="E17" s="11"/>
      <c r="F17" s="10">
        <f>2994563071+55224595</f>
        <v>3049787666</v>
      </c>
      <c r="G17" s="9"/>
      <c r="H17" s="10">
        <f>2765599227+55224595</f>
        <v>2820823822</v>
      </c>
      <c r="I17" s="12"/>
      <c r="J17" s="10">
        <v>2994563071</v>
      </c>
      <c r="K17" s="10"/>
      <c r="L17" s="10">
        <v>2765599227</v>
      </c>
    </row>
    <row r="18" spans="1:14" s="21" customFormat="1" ht="21.95" customHeight="1" x14ac:dyDescent="0.25">
      <c r="A18" s="5" t="s">
        <v>9</v>
      </c>
      <c r="B18" s="11"/>
      <c r="C18" s="11"/>
      <c r="D18" s="11" t="s">
        <v>80</v>
      </c>
      <c r="E18" s="11"/>
      <c r="F18" s="10">
        <v>748902</v>
      </c>
      <c r="G18" s="9"/>
      <c r="H18" s="10">
        <v>592076</v>
      </c>
      <c r="I18" s="12"/>
      <c r="J18" s="10">
        <v>748902</v>
      </c>
      <c r="K18" s="10"/>
      <c r="L18" s="10">
        <v>592076</v>
      </c>
      <c r="N18" s="10"/>
    </row>
    <row r="19" spans="1:14" s="21" customFormat="1" ht="21.95" customHeight="1" x14ac:dyDescent="0.25">
      <c r="A19" s="5" t="s">
        <v>10</v>
      </c>
      <c r="B19" s="11"/>
      <c r="C19" s="11"/>
      <c r="D19" s="11" t="s">
        <v>77</v>
      </c>
      <c r="E19" s="11"/>
      <c r="F19" s="10">
        <v>30771508</v>
      </c>
      <c r="G19" s="9"/>
      <c r="H19" s="10">
        <v>32466779</v>
      </c>
      <c r="I19" s="12"/>
      <c r="J19" s="10">
        <v>43256079</v>
      </c>
      <c r="K19" s="10"/>
      <c r="L19" s="10">
        <v>43256079</v>
      </c>
      <c r="N19" s="10"/>
    </row>
    <row r="20" spans="1:14" s="21" customFormat="1" ht="21.95" customHeight="1" x14ac:dyDescent="0.25">
      <c r="A20" s="5" t="s">
        <v>71</v>
      </c>
      <c r="B20" s="11"/>
      <c r="C20" s="11"/>
      <c r="D20" s="11" t="s">
        <v>90</v>
      </c>
      <c r="E20" s="11"/>
      <c r="F20" s="10">
        <v>251748195</v>
      </c>
      <c r="G20" s="9"/>
      <c r="H20" s="10">
        <v>258354225</v>
      </c>
      <c r="I20" s="12"/>
      <c r="J20" s="10">
        <v>251748195</v>
      </c>
      <c r="K20" s="10"/>
      <c r="L20" s="10">
        <v>258354225</v>
      </c>
      <c r="N20" s="10"/>
    </row>
    <row r="21" spans="1:14" s="21" customFormat="1" ht="21.95" customHeight="1" x14ac:dyDescent="0.25">
      <c r="A21" s="5" t="s">
        <v>72</v>
      </c>
      <c r="B21" s="11"/>
      <c r="C21" s="11"/>
      <c r="D21" s="11" t="s">
        <v>81</v>
      </c>
      <c r="E21" s="11"/>
      <c r="F21" s="10">
        <v>56337648</v>
      </c>
      <c r="G21" s="9"/>
      <c r="H21" s="10">
        <v>57420913</v>
      </c>
      <c r="I21" s="12"/>
      <c r="J21" s="10">
        <v>56337648</v>
      </c>
      <c r="K21" s="10"/>
      <c r="L21" s="10">
        <v>57420913</v>
      </c>
      <c r="N21" s="10"/>
    </row>
    <row r="22" spans="1:14" s="21" customFormat="1" ht="21.95" customHeight="1" x14ac:dyDescent="0.25">
      <c r="A22" s="5" t="s">
        <v>92</v>
      </c>
      <c r="B22" s="11"/>
      <c r="C22" s="11"/>
      <c r="D22" s="11" t="s">
        <v>149</v>
      </c>
      <c r="E22" s="11"/>
      <c r="F22" s="10">
        <v>170936457</v>
      </c>
      <c r="G22" s="9"/>
      <c r="H22" s="10">
        <v>181256430</v>
      </c>
      <c r="I22" s="12"/>
      <c r="J22" s="10">
        <v>168439543</v>
      </c>
      <c r="K22" s="10"/>
      <c r="L22" s="10">
        <v>179098570</v>
      </c>
      <c r="N22" s="10"/>
    </row>
    <row r="23" spans="1:14" s="21" customFormat="1" ht="21.95" customHeight="1" x14ac:dyDescent="0.25">
      <c r="A23" s="5" t="s">
        <v>11</v>
      </c>
      <c r="B23" s="11"/>
      <c r="C23" s="11"/>
      <c r="D23" s="11"/>
      <c r="E23" s="11"/>
      <c r="F23" s="10"/>
      <c r="G23" s="9"/>
      <c r="H23" s="10"/>
      <c r="I23" s="12"/>
      <c r="J23" s="10"/>
      <c r="K23" s="10"/>
      <c r="L23" s="10"/>
      <c r="N23" s="10"/>
    </row>
    <row r="24" spans="1:14" s="21" customFormat="1" ht="21.95" customHeight="1" x14ac:dyDescent="0.25">
      <c r="A24" s="6" t="s">
        <v>73</v>
      </c>
      <c r="B24" s="11"/>
      <c r="C24" s="11"/>
      <c r="D24" s="11" t="s">
        <v>91</v>
      </c>
      <c r="E24" s="11"/>
      <c r="F24" s="10">
        <v>125131315</v>
      </c>
      <c r="G24" s="9"/>
      <c r="H24" s="10">
        <v>117409834</v>
      </c>
      <c r="I24" s="12"/>
      <c r="J24" s="10">
        <v>125131315</v>
      </c>
      <c r="K24" s="10"/>
      <c r="L24" s="10">
        <v>117409834</v>
      </c>
      <c r="N24" s="10"/>
    </row>
    <row r="25" spans="1:14" s="21" customFormat="1" ht="21.95" customHeight="1" x14ac:dyDescent="0.25">
      <c r="A25" s="6" t="s">
        <v>87</v>
      </c>
      <c r="B25" s="11"/>
      <c r="C25" s="11"/>
      <c r="D25" s="11"/>
      <c r="E25" s="11"/>
      <c r="F25" s="10">
        <v>16018377</v>
      </c>
      <c r="G25" s="9"/>
      <c r="H25" s="10">
        <v>21732674</v>
      </c>
      <c r="I25" s="12"/>
      <c r="J25" s="10">
        <v>16018377</v>
      </c>
      <c r="K25" s="10"/>
      <c r="L25" s="10">
        <v>21732674</v>
      </c>
      <c r="N25" s="10"/>
    </row>
    <row r="26" spans="1:14" s="21" customFormat="1" ht="21.95" customHeight="1" x14ac:dyDescent="0.25">
      <c r="A26" s="6" t="s">
        <v>120</v>
      </c>
      <c r="B26" s="11"/>
      <c r="C26" s="11"/>
      <c r="D26" s="11"/>
      <c r="E26" s="11"/>
      <c r="F26" s="10">
        <v>148640554</v>
      </c>
      <c r="G26" s="9"/>
      <c r="H26" s="10">
        <v>138987912</v>
      </c>
      <c r="I26" s="12"/>
      <c r="J26" s="10">
        <v>148640554</v>
      </c>
      <c r="K26" s="10"/>
      <c r="L26" s="10">
        <v>138987912</v>
      </c>
      <c r="N26" s="10"/>
    </row>
    <row r="27" spans="1:14" s="21" customFormat="1" ht="21.95" customHeight="1" thickBot="1" x14ac:dyDescent="0.3">
      <c r="A27" s="4" t="s">
        <v>12</v>
      </c>
      <c r="B27" s="22"/>
      <c r="C27" s="22"/>
      <c r="D27" s="22"/>
      <c r="E27" s="22"/>
      <c r="F27" s="18">
        <f>SUM(F11:F26)</f>
        <v>5472270529</v>
      </c>
      <c r="G27" s="9"/>
      <c r="H27" s="18">
        <f>SUM(H11:H26)</f>
        <v>5227995271</v>
      </c>
      <c r="I27" s="28"/>
      <c r="J27" s="18">
        <f>SUM(J11:J26)</f>
        <v>5427033591</v>
      </c>
      <c r="K27" s="10"/>
      <c r="L27" s="18">
        <f>SUM(L11:L26)</f>
        <v>5181402116</v>
      </c>
      <c r="M27" s="29"/>
      <c r="N27" s="10"/>
    </row>
    <row r="28" spans="1:14" s="21" customFormat="1" ht="21.95" customHeight="1" thickTop="1" x14ac:dyDescent="0.25">
      <c r="A28" s="23"/>
      <c r="B28" s="22"/>
      <c r="C28" s="22"/>
      <c r="D28" s="22"/>
      <c r="E28" s="22"/>
      <c r="F28" s="22"/>
      <c r="G28" s="9"/>
      <c r="H28" s="10"/>
      <c r="I28" s="22"/>
      <c r="J28" s="10"/>
      <c r="K28" s="10"/>
      <c r="L28" s="10"/>
      <c r="M28" s="26"/>
    </row>
    <row r="29" spans="1:14" s="21" customFormat="1" ht="21.95" customHeight="1" x14ac:dyDescent="0.25">
      <c r="A29" s="30" t="s">
        <v>13</v>
      </c>
      <c r="B29" s="22"/>
      <c r="C29" s="22"/>
      <c r="D29" s="22"/>
      <c r="E29" s="22"/>
      <c r="F29" s="22"/>
      <c r="G29" s="9"/>
      <c r="H29" s="10"/>
      <c r="I29" s="22"/>
      <c r="J29" s="10"/>
      <c r="K29" s="10"/>
      <c r="L29" s="10"/>
    </row>
    <row r="30" spans="1:14" s="20" customFormat="1" ht="21.95" customHeight="1" x14ac:dyDescent="0.25">
      <c r="A30" s="4" t="s">
        <v>0</v>
      </c>
      <c r="B30" s="4"/>
      <c r="C30" s="4"/>
      <c r="D30" s="4"/>
      <c r="E30" s="4"/>
      <c r="F30" s="4"/>
      <c r="G30" s="47"/>
      <c r="H30" s="4"/>
      <c r="I30" s="4"/>
      <c r="J30" s="4"/>
      <c r="K30" s="4"/>
      <c r="L30" s="4"/>
    </row>
    <row r="31" spans="1:14" s="21" customFormat="1" ht="21.95" customHeight="1" x14ac:dyDescent="0.25">
      <c r="A31" s="4" t="s">
        <v>14</v>
      </c>
      <c r="B31" s="4"/>
      <c r="C31" s="4"/>
      <c r="D31" s="4"/>
      <c r="E31" s="4"/>
      <c r="F31" s="4"/>
      <c r="G31" s="47"/>
      <c r="H31" s="4"/>
      <c r="I31" s="4"/>
      <c r="J31" s="4"/>
      <c r="K31" s="4"/>
      <c r="L31" s="4"/>
    </row>
    <row r="32" spans="1:14" s="20" customFormat="1" ht="21.95" customHeight="1" x14ac:dyDescent="0.25">
      <c r="A32" s="108" t="s">
        <v>130</v>
      </c>
      <c r="B32" s="108"/>
      <c r="C32" s="108"/>
      <c r="D32" s="108"/>
      <c r="E32" s="108"/>
      <c r="F32" s="108"/>
      <c r="G32" s="108"/>
      <c r="H32" s="108"/>
    </row>
    <row r="33" spans="1:14" s="21" customFormat="1" ht="21.95" customHeight="1" x14ac:dyDescent="0.25">
      <c r="A33" s="22"/>
      <c r="G33" s="109"/>
      <c r="H33" s="109"/>
      <c r="K33" s="10"/>
      <c r="L33" s="44" t="s">
        <v>2</v>
      </c>
    </row>
    <row r="34" spans="1:14" s="21" customFormat="1" ht="21.95" customHeight="1" x14ac:dyDescent="0.25">
      <c r="A34" s="22"/>
      <c r="F34" s="111" t="s">
        <v>61</v>
      </c>
      <c r="G34" s="111"/>
      <c r="H34" s="111"/>
      <c r="K34" s="10"/>
      <c r="L34" s="10"/>
    </row>
    <row r="35" spans="1:14" s="21" customFormat="1" ht="21.95" customHeight="1" x14ac:dyDescent="0.25">
      <c r="A35" s="22"/>
      <c r="F35" s="110" t="s">
        <v>75</v>
      </c>
      <c r="G35" s="110"/>
      <c r="H35" s="110"/>
      <c r="J35" s="110" t="s">
        <v>3</v>
      </c>
      <c r="K35" s="110"/>
      <c r="L35" s="110"/>
    </row>
    <row r="36" spans="1:14" s="21" customFormat="1" ht="21.95" customHeight="1" x14ac:dyDescent="0.25">
      <c r="A36" s="23"/>
      <c r="B36" s="24"/>
      <c r="C36" s="24"/>
      <c r="D36" s="41" t="s">
        <v>4</v>
      </c>
      <c r="E36" s="16"/>
      <c r="F36" s="42" t="s">
        <v>131</v>
      </c>
      <c r="G36" s="45"/>
      <c r="H36" s="42" t="s">
        <v>119</v>
      </c>
      <c r="I36" s="37"/>
      <c r="J36" s="42" t="s">
        <v>131</v>
      </c>
      <c r="K36" s="45"/>
      <c r="L36" s="42" t="s">
        <v>119</v>
      </c>
    </row>
    <row r="37" spans="1:14" s="21" customFormat="1" ht="21.95" customHeight="1" x14ac:dyDescent="0.25">
      <c r="A37" s="23"/>
      <c r="B37" s="24"/>
      <c r="C37" s="24"/>
      <c r="D37" s="16"/>
      <c r="E37" s="16"/>
      <c r="F37" s="100" t="s">
        <v>138</v>
      </c>
      <c r="G37" s="100"/>
      <c r="H37" s="101" t="s">
        <v>139</v>
      </c>
      <c r="I37" s="37"/>
      <c r="J37" s="100" t="s">
        <v>138</v>
      </c>
      <c r="K37" s="100"/>
      <c r="L37" s="101" t="s">
        <v>139</v>
      </c>
    </row>
    <row r="38" spans="1:14" s="21" customFormat="1" ht="21.95" customHeight="1" x14ac:dyDescent="0.25">
      <c r="A38" s="23"/>
      <c r="B38" s="24"/>
      <c r="C38" s="24"/>
      <c r="D38" s="16"/>
      <c r="E38" s="16"/>
      <c r="F38" s="100" t="s">
        <v>140</v>
      </c>
      <c r="G38" s="100"/>
      <c r="H38" s="100"/>
      <c r="I38" s="37"/>
      <c r="J38" s="100" t="s">
        <v>140</v>
      </c>
      <c r="K38" s="100"/>
      <c r="L38" s="100"/>
    </row>
    <row r="39" spans="1:14" s="21" customFormat="1" ht="21.95" customHeight="1" x14ac:dyDescent="0.25">
      <c r="A39" s="19" t="s">
        <v>63</v>
      </c>
      <c r="B39" s="24"/>
      <c r="C39" s="24"/>
      <c r="D39" s="24"/>
      <c r="E39" s="24"/>
      <c r="F39" s="24"/>
      <c r="G39" s="2"/>
      <c r="H39" s="3"/>
      <c r="I39" s="24"/>
      <c r="J39" s="1"/>
      <c r="K39" s="2"/>
      <c r="L39" s="3"/>
    </row>
    <row r="40" spans="1:14" s="21" customFormat="1" ht="21.95" customHeight="1" x14ac:dyDescent="0.25">
      <c r="A40" s="4" t="s">
        <v>15</v>
      </c>
      <c r="B40" s="22"/>
      <c r="C40" s="22"/>
      <c r="D40" s="22"/>
      <c r="E40" s="22"/>
      <c r="F40" s="22"/>
      <c r="G40" s="48"/>
      <c r="H40" s="43"/>
      <c r="I40" s="22"/>
      <c r="J40" s="43"/>
      <c r="K40" s="31"/>
      <c r="L40" s="31"/>
    </row>
    <row r="41" spans="1:14" s="21" customFormat="1" ht="21.95" customHeight="1" x14ac:dyDescent="0.25">
      <c r="A41" s="5" t="s">
        <v>17</v>
      </c>
      <c r="B41" s="11"/>
      <c r="C41" s="11"/>
      <c r="D41" s="11" t="s">
        <v>69</v>
      </c>
      <c r="E41" s="11"/>
      <c r="F41" s="10">
        <v>2138003186</v>
      </c>
      <c r="G41" s="9"/>
      <c r="H41" s="10">
        <v>2196320380</v>
      </c>
      <c r="I41" s="12"/>
      <c r="J41" s="10">
        <v>2138003186</v>
      </c>
      <c r="K41" s="10"/>
      <c r="L41" s="10">
        <v>2196320380</v>
      </c>
    </row>
    <row r="42" spans="1:14" s="21" customFormat="1" ht="21.95" customHeight="1" x14ac:dyDescent="0.25">
      <c r="A42" s="5" t="s">
        <v>16</v>
      </c>
      <c r="B42" s="11"/>
      <c r="C42" s="11"/>
      <c r="D42" s="11" t="s">
        <v>150</v>
      </c>
      <c r="E42" s="11"/>
      <c r="F42" s="10">
        <v>979707042</v>
      </c>
      <c r="G42" s="9"/>
      <c r="H42" s="10">
        <v>674431561</v>
      </c>
      <c r="I42" s="10"/>
      <c r="J42" s="10">
        <v>979707042</v>
      </c>
      <c r="K42" s="12"/>
      <c r="L42" s="10">
        <v>674431561</v>
      </c>
      <c r="N42" s="10"/>
    </row>
    <row r="43" spans="1:14" s="21" customFormat="1" ht="21.95" customHeight="1" x14ac:dyDescent="0.25">
      <c r="A43" s="5" t="s">
        <v>88</v>
      </c>
      <c r="B43" s="11"/>
      <c r="C43" s="11"/>
      <c r="D43" s="11"/>
      <c r="E43" s="11"/>
      <c r="F43" s="10">
        <v>51573113</v>
      </c>
      <c r="G43" s="9"/>
      <c r="H43" s="10">
        <v>50076495</v>
      </c>
      <c r="I43" s="10"/>
      <c r="J43" s="10">
        <v>51573113</v>
      </c>
      <c r="K43" s="12"/>
      <c r="L43" s="10">
        <v>50076495</v>
      </c>
      <c r="N43" s="10"/>
    </row>
    <row r="44" spans="1:14" s="21" customFormat="1" ht="21.95" customHeight="1" x14ac:dyDescent="0.25">
      <c r="A44" s="5" t="s">
        <v>18</v>
      </c>
      <c r="B44" s="11"/>
      <c r="C44" s="11"/>
      <c r="D44" s="11"/>
      <c r="E44" s="11"/>
      <c r="F44" s="10"/>
      <c r="G44" s="9"/>
      <c r="H44" s="10"/>
      <c r="I44" s="12"/>
      <c r="J44" s="10"/>
      <c r="K44" s="10"/>
      <c r="L44" s="10"/>
      <c r="N44" s="10"/>
    </row>
    <row r="45" spans="1:14" s="21" customFormat="1" ht="21.95" customHeight="1" x14ac:dyDescent="0.25">
      <c r="A45" s="5" t="s">
        <v>19</v>
      </c>
      <c r="B45" s="11"/>
      <c r="C45" s="11"/>
      <c r="D45" s="11"/>
      <c r="E45" s="11"/>
      <c r="F45" s="10">
        <v>73476108</v>
      </c>
      <c r="G45" s="9"/>
      <c r="H45" s="10">
        <v>71796074</v>
      </c>
      <c r="I45" s="12"/>
      <c r="J45" s="10">
        <v>73476108</v>
      </c>
      <c r="K45" s="10"/>
      <c r="L45" s="10">
        <v>71796074</v>
      </c>
      <c r="N45" s="10"/>
    </row>
    <row r="46" spans="1:14" s="21" customFormat="1" ht="21.95" customHeight="1" x14ac:dyDescent="0.25">
      <c r="A46" s="6" t="s">
        <v>20</v>
      </c>
      <c r="B46" s="11"/>
      <c r="C46" s="11"/>
      <c r="F46" s="10">
        <v>52962447</v>
      </c>
      <c r="G46" s="9"/>
      <c r="H46" s="10">
        <v>83753471</v>
      </c>
      <c r="I46" s="12"/>
      <c r="J46" s="10">
        <v>52962447</v>
      </c>
      <c r="K46" s="10"/>
      <c r="L46" s="10">
        <v>83753471</v>
      </c>
      <c r="N46" s="10"/>
    </row>
    <row r="47" spans="1:14" s="21" customFormat="1" ht="21.95" customHeight="1" x14ac:dyDescent="0.25">
      <c r="A47" s="5" t="s">
        <v>117</v>
      </c>
      <c r="B47" s="11"/>
      <c r="C47" s="11"/>
      <c r="D47" s="11"/>
      <c r="E47" s="11"/>
      <c r="F47" s="10">
        <v>16310790</v>
      </c>
      <c r="G47" s="9"/>
      <c r="H47" s="10">
        <v>17990612</v>
      </c>
      <c r="I47" s="12"/>
      <c r="J47" s="10">
        <v>16310790</v>
      </c>
      <c r="K47" s="10"/>
      <c r="L47" s="10">
        <v>17990612</v>
      </c>
      <c r="N47" s="10"/>
    </row>
    <row r="48" spans="1:14" s="21" customFormat="1" ht="21.95" customHeight="1" x14ac:dyDescent="0.25">
      <c r="A48" s="6" t="s">
        <v>120</v>
      </c>
      <c r="B48" s="11"/>
      <c r="C48" s="11"/>
      <c r="D48" s="11"/>
      <c r="E48" s="11"/>
      <c r="F48" s="10">
        <v>32920026</v>
      </c>
      <c r="G48" s="9"/>
      <c r="H48" s="10">
        <v>26451936</v>
      </c>
      <c r="I48" s="12"/>
      <c r="J48" s="10">
        <v>32920026</v>
      </c>
      <c r="K48" s="10"/>
      <c r="L48" s="10">
        <v>26451936</v>
      </c>
      <c r="N48" s="10"/>
    </row>
    <row r="49" spans="1:15" s="21" customFormat="1" ht="21.95" customHeight="1" x14ac:dyDescent="0.25">
      <c r="A49" s="4" t="s">
        <v>21</v>
      </c>
      <c r="B49" s="11"/>
      <c r="C49" s="11"/>
      <c r="D49" s="11"/>
      <c r="E49" s="11"/>
      <c r="F49" s="27">
        <f>SUM(F41:F48)</f>
        <v>3344952712</v>
      </c>
      <c r="G49" s="9"/>
      <c r="H49" s="27">
        <f>SUM(H41:H48)</f>
        <v>3120820529</v>
      </c>
      <c r="I49" s="12"/>
      <c r="J49" s="27">
        <f>SUM(J41:J48)</f>
        <v>3344952712</v>
      </c>
      <c r="K49" s="10"/>
      <c r="L49" s="27">
        <f>SUM(L41:L48)</f>
        <v>3120820529</v>
      </c>
      <c r="M49" s="32"/>
      <c r="N49" s="10"/>
    </row>
    <row r="50" spans="1:15" s="21" customFormat="1" ht="21.95" customHeight="1" x14ac:dyDescent="0.25">
      <c r="A50" s="4" t="s">
        <v>22</v>
      </c>
      <c r="B50" s="11"/>
      <c r="C50" s="11"/>
      <c r="D50" s="11"/>
      <c r="E50" s="11"/>
      <c r="F50" s="11"/>
      <c r="G50" s="9"/>
      <c r="H50" s="10"/>
      <c r="I50" s="11"/>
      <c r="J50" s="10"/>
      <c r="K50" s="10"/>
      <c r="L50" s="10"/>
    </row>
    <row r="51" spans="1:15" s="21" customFormat="1" ht="21.95" customHeight="1" x14ac:dyDescent="0.25">
      <c r="A51" s="5" t="s">
        <v>23</v>
      </c>
      <c r="B51" s="11"/>
      <c r="C51" s="11"/>
      <c r="D51" s="11"/>
      <c r="E51" s="11"/>
      <c r="F51" s="11"/>
      <c r="G51" s="9"/>
      <c r="H51" s="10"/>
      <c r="I51" s="11"/>
      <c r="J51" s="10"/>
      <c r="K51" s="10"/>
      <c r="L51" s="10"/>
    </row>
    <row r="52" spans="1:15" s="21" customFormat="1" ht="21.95" customHeight="1" x14ac:dyDescent="0.25">
      <c r="A52" s="6" t="s">
        <v>24</v>
      </c>
      <c r="B52" s="11"/>
      <c r="C52" s="11"/>
      <c r="D52" s="11"/>
      <c r="E52" s="11"/>
      <c r="F52" s="11"/>
      <c r="G52" s="9"/>
      <c r="H52" s="10"/>
      <c r="I52" s="11"/>
      <c r="J52" s="10"/>
      <c r="K52" s="10"/>
      <c r="L52" s="10"/>
    </row>
    <row r="53" spans="1:15" s="21" customFormat="1" ht="21.95" customHeight="1" thickBot="1" x14ac:dyDescent="0.3">
      <c r="A53" s="6" t="s">
        <v>141</v>
      </c>
      <c r="B53" s="11"/>
      <c r="C53" s="11"/>
      <c r="D53" s="11"/>
      <c r="E53" s="11"/>
      <c r="F53" s="95">
        <v>340000000</v>
      </c>
      <c r="G53" s="14"/>
      <c r="H53" s="95">
        <v>340000000</v>
      </c>
      <c r="I53" s="14"/>
      <c r="J53" s="95">
        <v>340000000</v>
      </c>
      <c r="K53" s="12"/>
      <c r="L53" s="13">
        <v>340000000</v>
      </c>
    </row>
    <row r="54" spans="1:15" s="21" customFormat="1" ht="21.95" hidden="1" customHeight="1" thickTop="1" x14ac:dyDescent="0.25">
      <c r="A54" s="21" t="s">
        <v>137</v>
      </c>
      <c r="B54" s="11"/>
      <c r="C54" s="11"/>
      <c r="D54" s="11"/>
      <c r="E54" s="11"/>
      <c r="N54" s="10"/>
    </row>
    <row r="55" spans="1:15" s="21" customFormat="1" ht="21.95" customHeight="1" thickTop="1" x14ac:dyDescent="0.25">
      <c r="A55" s="6" t="s">
        <v>25</v>
      </c>
      <c r="B55" s="11"/>
      <c r="C55" s="11"/>
      <c r="D55" s="11"/>
      <c r="E55" s="11"/>
      <c r="F55" s="11"/>
      <c r="G55" s="9"/>
      <c r="H55" s="11"/>
      <c r="I55" s="12"/>
      <c r="J55" s="11"/>
      <c r="K55" s="10"/>
      <c r="L55" s="10"/>
    </row>
    <row r="56" spans="1:15" s="21" customFormat="1" ht="21.95" customHeight="1" x14ac:dyDescent="0.25">
      <c r="A56" s="6" t="s">
        <v>141</v>
      </c>
      <c r="B56" s="11"/>
      <c r="C56" s="11"/>
      <c r="D56" s="11"/>
      <c r="E56" s="11"/>
      <c r="F56" s="14">
        <v>340000000</v>
      </c>
      <c r="G56" s="9"/>
      <c r="H56" s="14">
        <v>340000000</v>
      </c>
      <c r="I56" s="12"/>
      <c r="J56" s="14">
        <v>340000000</v>
      </c>
      <c r="K56" s="14"/>
      <c r="L56" s="14">
        <v>340000000</v>
      </c>
    </row>
    <row r="57" spans="1:15" s="21" customFormat="1" ht="21.95" hidden="1" customHeight="1" x14ac:dyDescent="0.25">
      <c r="A57" s="21" t="s">
        <v>137</v>
      </c>
      <c r="B57" s="11"/>
      <c r="C57" s="11"/>
      <c r="D57" s="11"/>
      <c r="E57" s="11"/>
      <c r="G57" s="14"/>
      <c r="N57" s="10"/>
    </row>
    <row r="58" spans="1:15" s="21" customFormat="1" ht="21.95" customHeight="1" x14ac:dyDescent="0.25">
      <c r="A58" s="5" t="s">
        <v>26</v>
      </c>
      <c r="B58" s="11"/>
      <c r="C58" s="11"/>
      <c r="D58" s="11"/>
      <c r="E58" s="11"/>
      <c r="F58" s="10">
        <v>647260093</v>
      </c>
      <c r="G58" s="9"/>
      <c r="H58" s="10">
        <v>647260093</v>
      </c>
      <c r="I58" s="12"/>
      <c r="J58" s="10">
        <v>647260093</v>
      </c>
      <c r="K58" s="10"/>
      <c r="L58" s="10">
        <v>647260093</v>
      </c>
      <c r="N58" s="10"/>
    </row>
    <row r="59" spans="1:15" s="21" customFormat="1" ht="21.95" customHeight="1" x14ac:dyDescent="0.25">
      <c r="A59" s="5" t="s">
        <v>27</v>
      </c>
      <c r="B59" s="11"/>
      <c r="C59" s="11"/>
      <c r="D59" s="11"/>
      <c r="E59" s="11"/>
      <c r="F59" s="10"/>
      <c r="G59" s="9"/>
      <c r="H59" s="10"/>
      <c r="I59" s="12"/>
      <c r="J59" s="10"/>
      <c r="K59" s="10"/>
      <c r="L59" s="10"/>
    </row>
    <row r="60" spans="1:15" s="21" customFormat="1" ht="21.95" customHeight="1" x14ac:dyDescent="0.25">
      <c r="A60" s="5" t="s">
        <v>28</v>
      </c>
      <c r="B60" s="11"/>
      <c r="C60" s="11"/>
      <c r="D60" s="11"/>
      <c r="E60" s="11"/>
      <c r="F60" s="10"/>
      <c r="G60" s="9"/>
      <c r="H60" s="10"/>
      <c r="I60" s="12"/>
      <c r="J60" s="10"/>
      <c r="K60" s="10"/>
      <c r="L60" s="10"/>
    </row>
    <row r="61" spans="1:15" s="21" customFormat="1" ht="21.95" customHeight="1" x14ac:dyDescent="0.25">
      <c r="A61" s="5" t="s">
        <v>64</v>
      </c>
      <c r="B61" s="11"/>
      <c r="C61" s="11"/>
      <c r="D61" s="11"/>
      <c r="E61" s="11"/>
      <c r="F61" s="10">
        <v>34000000</v>
      </c>
      <c r="G61" s="9"/>
      <c r="H61" s="10">
        <v>34000000</v>
      </c>
      <c r="I61" s="12"/>
      <c r="J61" s="10">
        <v>34000000</v>
      </c>
      <c r="K61" s="10"/>
      <c r="L61" s="10">
        <v>34000000</v>
      </c>
      <c r="N61" s="10"/>
    </row>
    <row r="62" spans="1:15" s="21" customFormat="1" ht="21.95" customHeight="1" x14ac:dyDescent="0.25">
      <c r="A62" s="5" t="s">
        <v>29</v>
      </c>
      <c r="B62" s="11"/>
      <c r="C62" s="11"/>
      <c r="D62" s="11"/>
      <c r="E62" s="11"/>
      <c r="F62" s="10">
        <v>20000000</v>
      </c>
      <c r="G62" s="9"/>
      <c r="H62" s="10">
        <v>20000000</v>
      </c>
      <c r="I62" s="12"/>
      <c r="J62" s="10">
        <v>20000000</v>
      </c>
      <c r="K62" s="10"/>
      <c r="L62" s="10">
        <v>20000000</v>
      </c>
      <c r="N62" s="10"/>
    </row>
    <row r="63" spans="1:15" s="21" customFormat="1" ht="21.95" customHeight="1" x14ac:dyDescent="0.25">
      <c r="A63" s="5" t="s">
        <v>55</v>
      </c>
      <c r="B63" s="11"/>
      <c r="C63" s="11"/>
      <c r="D63" s="11"/>
      <c r="E63" s="11"/>
      <c r="F63" s="9">
        <v>1075102262</v>
      </c>
      <c r="G63" s="9"/>
      <c r="H63" s="9">
        <v>1084314951</v>
      </c>
      <c r="I63" s="12"/>
      <c r="J63" s="9">
        <v>1026533889</v>
      </c>
      <c r="K63" s="10"/>
      <c r="L63" s="9">
        <v>1035119143</v>
      </c>
      <c r="M63" s="10"/>
      <c r="N63" s="10"/>
      <c r="O63" s="10"/>
    </row>
    <row r="64" spans="1:15" s="21" customFormat="1" ht="21.95" customHeight="1" x14ac:dyDescent="0.25">
      <c r="A64" s="5" t="s">
        <v>62</v>
      </c>
      <c r="B64" s="11"/>
      <c r="C64" s="11"/>
      <c r="D64" s="11"/>
      <c r="E64" s="11"/>
      <c r="F64" s="33">
        <v>10955462</v>
      </c>
      <c r="G64" s="9"/>
      <c r="H64" s="33">
        <v>-18400302</v>
      </c>
      <c r="I64" s="12"/>
      <c r="J64" s="33">
        <v>14286897</v>
      </c>
      <c r="K64" s="10"/>
      <c r="L64" s="33">
        <v>-15797649</v>
      </c>
      <c r="N64" s="10"/>
      <c r="O64" s="10"/>
    </row>
    <row r="65" spans="1:14" s="21" customFormat="1" ht="21.95" customHeight="1" x14ac:dyDescent="0.25">
      <c r="A65" s="4" t="s">
        <v>56</v>
      </c>
      <c r="B65" s="22"/>
      <c r="C65" s="22"/>
      <c r="D65" s="22"/>
      <c r="E65" s="22"/>
      <c r="F65" s="33">
        <f>SUM(F56:F64)</f>
        <v>2127317817</v>
      </c>
      <c r="G65" s="9"/>
      <c r="H65" s="33">
        <f>SUM(H56:H64)</f>
        <v>2107174742</v>
      </c>
      <c r="I65" s="9"/>
      <c r="J65" s="33">
        <f>SUM(J56:J64)</f>
        <v>2082080879</v>
      </c>
      <c r="K65" s="9"/>
      <c r="L65" s="33">
        <f>SUM(L56:L64)</f>
        <v>2060581587</v>
      </c>
      <c r="N65" s="10"/>
    </row>
    <row r="66" spans="1:14" s="21" customFormat="1" ht="21.95" customHeight="1" thickBot="1" x14ac:dyDescent="0.3">
      <c r="A66" s="4" t="s">
        <v>30</v>
      </c>
      <c r="B66" s="22"/>
      <c r="C66" s="22"/>
      <c r="D66" s="22"/>
      <c r="E66" s="22"/>
      <c r="F66" s="34">
        <f>SUM(F49,F65)</f>
        <v>5472270529</v>
      </c>
      <c r="G66" s="9"/>
      <c r="H66" s="34">
        <f>SUM(H49,H65)</f>
        <v>5227995271</v>
      </c>
      <c r="I66" s="28"/>
      <c r="J66" s="34">
        <f>SUM(J49,J65)</f>
        <v>5427033591</v>
      </c>
      <c r="K66" s="10"/>
      <c r="L66" s="34">
        <f>SUM(L49,L65)</f>
        <v>5181402116</v>
      </c>
      <c r="M66" s="32"/>
      <c r="N66" s="10"/>
    </row>
    <row r="67" spans="1:14" s="21" customFormat="1" ht="21.95" customHeight="1" thickTop="1" x14ac:dyDescent="0.25">
      <c r="B67" s="22"/>
      <c r="C67" s="22"/>
      <c r="D67" s="22"/>
      <c r="E67" s="22"/>
      <c r="F67" s="10">
        <f>+F66-F27</f>
        <v>0</v>
      </c>
      <c r="G67" s="9"/>
      <c r="H67" s="10">
        <f>+H66-H27</f>
        <v>0</v>
      </c>
      <c r="I67" s="28"/>
      <c r="J67" s="10">
        <f>SUM(J66-J27)</f>
        <v>0</v>
      </c>
      <c r="K67" s="10"/>
      <c r="L67" s="10">
        <f>+L66-L27</f>
        <v>0</v>
      </c>
      <c r="M67" s="26"/>
    </row>
    <row r="68" spans="1:14" s="21" customFormat="1" ht="21.95" customHeight="1" x14ac:dyDescent="0.25">
      <c r="A68" s="30" t="s">
        <v>13</v>
      </c>
      <c r="B68" s="22"/>
      <c r="C68" s="22"/>
      <c r="D68" s="22"/>
      <c r="E68" s="22"/>
      <c r="F68" s="22"/>
      <c r="G68" s="9"/>
      <c r="H68" s="10"/>
      <c r="I68" s="22"/>
      <c r="J68" s="10"/>
      <c r="K68" s="10"/>
      <c r="L68" s="10"/>
    </row>
    <row r="69" spans="1:14" s="21" customFormat="1" ht="21.95" customHeight="1" x14ac:dyDescent="0.25">
      <c r="A69" s="30"/>
      <c r="B69" s="22"/>
      <c r="C69" s="22"/>
      <c r="D69" s="22"/>
      <c r="E69" s="22"/>
      <c r="F69" s="22"/>
      <c r="G69" s="9"/>
      <c r="H69" s="10"/>
      <c r="I69" s="22"/>
      <c r="J69" s="10"/>
      <c r="K69" s="10"/>
      <c r="L69" s="10"/>
    </row>
    <row r="70" spans="1:14" s="21" customFormat="1" ht="21.95" customHeight="1" x14ac:dyDescent="0.25">
      <c r="A70" s="35"/>
      <c r="B70" s="35"/>
      <c r="C70" s="35"/>
      <c r="D70" s="36"/>
      <c r="E70" s="36"/>
      <c r="F70" s="36"/>
      <c r="G70" s="9"/>
      <c r="H70" s="10"/>
      <c r="I70" s="36"/>
      <c r="J70" s="36"/>
      <c r="K70" s="10"/>
      <c r="L70" s="10"/>
    </row>
    <row r="71" spans="1:14" s="21" customFormat="1" ht="21.95" customHeight="1" x14ac:dyDescent="0.25">
      <c r="A71" s="30"/>
      <c r="B71" s="22"/>
      <c r="C71" s="22"/>
      <c r="D71" s="22"/>
      <c r="E71" s="22"/>
      <c r="F71" s="22"/>
      <c r="G71" s="9"/>
      <c r="H71" s="10"/>
      <c r="I71" s="22"/>
      <c r="J71" s="10"/>
      <c r="K71" s="10"/>
      <c r="L71" s="10"/>
    </row>
    <row r="72" spans="1:14" s="21" customFormat="1" ht="21.95" customHeight="1" x14ac:dyDescent="0.25">
      <c r="A72" s="30"/>
      <c r="B72" s="22"/>
      <c r="C72" s="22"/>
      <c r="D72" s="6" t="s">
        <v>31</v>
      </c>
      <c r="E72" s="6"/>
      <c r="F72" s="6"/>
      <c r="G72" s="9"/>
      <c r="H72" s="10"/>
      <c r="I72" s="22"/>
      <c r="J72" s="10"/>
      <c r="K72" s="10"/>
      <c r="L72" s="10"/>
    </row>
    <row r="73" spans="1:14" s="21" customFormat="1" ht="21.95" customHeight="1" x14ac:dyDescent="0.25">
      <c r="A73" s="35"/>
      <c r="B73" s="35"/>
      <c r="C73" s="35"/>
      <c r="D73" s="22"/>
      <c r="E73" s="22"/>
      <c r="F73" s="22"/>
      <c r="G73" s="9"/>
      <c r="H73" s="10"/>
      <c r="I73" s="22"/>
      <c r="J73" s="10"/>
      <c r="K73" s="10"/>
      <c r="L73" s="10"/>
    </row>
  </sheetData>
  <mergeCells count="12">
    <mergeCell ref="J6:L6"/>
    <mergeCell ref="F35:H35"/>
    <mergeCell ref="F34:H34"/>
    <mergeCell ref="J35:L35"/>
    <mergeCell ref="G33:H33"/>
    <mergeCell ref="A32:H32"/>
    <mergeCell ref="A1:H1"/>
    <mergeCell ref="A2:H2"/>
    <mergeCell ref="A3:H3"/>
    <mergeCell ref="G4:H4"/>
    <mergeCell ref="F6:H6"/>
    <mergeCell ref="F5:H5"/>
  </mergeCells>
  <printOptions horizontalCentered="1"/>
  <pageMargins left="0.86614173228346458" right="0.55118110236220474" top="0.9055118110236221" bottom="0" header="0.31496062992125984" footer="0.31496062992125984"/>
  <pageSetup paperSize="9" scale="75" orientation="portrait" r:id="rId1"/>
  <rowBreaks count="1" manualBreakCount="1">
    <brk id="29" max="13" man="1"/>
  </rowBreaks>
  <ignoredErrors>
    <ignoredError sqref="D13 D16 D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showGridLines="0" view="pageBreakPreview" topLeftCell="A97" zoomScale="50" zoomScaleSheetLayoutView="50" workbookViewId="0">
      <selection activeCell="C36" sqref="C36"/>
    </sheetView>
  </sheetViews>
  <sheetFormatPr defaultColWidth="9" defaultRowHeight="22.9" customHeight="1" outlineLevelRow="1" x14ac:dyDescent="0.25"/>
  <cols>
    <col min="1" max="2" width="9" style="49" customWidth="1"/>
    <col min="3" max="3" width="24.125" style="49" customWidth="1"/>
    <col min="4" max="4" width="7.125" style="49" customWidth="1"/>
    <col min="5" max="5" width="0.625" style="49" customWidth="1"/>
    <col min="6" max="6" width="13" style="49" customWidth="1"/>
    <col min="7" max="7" width="0.625" style="49" customWidth="1"/>
    <col min="8" max="8" width="13" style="49" customWidth="1"/>
    <col min="9" max="9" width="0.625" style="49" customWidth="1"/>
    <col min="10" max="10" width="13" style="49" customWidth="1"/>
    <col min="11" max="11" width="0.625" style="49" customWidth="1"/>
    <col min="12" max="12" width="13" style="49" customWidth="1"/>
    <col min="13" max="13" width="16.75" style="85" customWidth="1"/>
    <col min="14" max="14" width="10.75" style="49" bestFit="1" customWidth="1"/>
    <col min="15" max="16384" width="9" style="49"/>
  </cols>
  <sheetData>
    <row r="1" spans="1:14" ht="22.9" customHeight="1" x14ac:dyDescent="0.25">
      <c r="L1" s="102" t="s">
        <v>142</v>
      </c>
    </row>
    <row r="2" spans="1:14" s="21" customFormat="1" ht="22.9" customHeight="1" x14ac:dyDescent="0.2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6"/>
      <c r="N2" s="7"/>
    </row>
    <row r="3" spans="1:14" s="21" customFormat="1" ht="22.9" customHeight="1" x14ac:dyDescent="0.25">
      <c r="A3" s="4" t="s">
        <v>67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16"/>
      <c r="N3" s="7"/>
    </row>
    <row r="4" spans="1:14" s="21" customFormat="1" ht="22.9" customHeight="1" x14ac:dyDescent="0.25">
      <c r="A4" s="108" t="s">
        <v>132</v>
      </c>
      <c r="B4" s="108"/>
      <c r="C4" s="108"/>
      <c r="D4" s="108"/>
      <c r="E4" s="108"/>
      <c r="F4" s="108"/>
      <c r="G4" s="108"/>
      <c r="H4" s="108"/>
      <c r="I4" s="105"/>
      <c r="J4" s="105"/>
      <c r="K4" s="105"/>
      <c r="L4" s="105"/>
      <c r="M4" s="16"/>
      <c r="N4" s="7"/>
    </row>
    <row r="5" spans="1:14" s="21" customFormat="1" ht="22.9" customHeight="1" x14ac:dyDescent="0.25">
      <c r="A5" s="22"/>
      <c r="F5" s="109"/>
      <c r="G5" s="109"/>
      <c r="H5" s="109"/>
      <c r="J5" s="109" t="s">
        <v>2</v>
      </c>
      <c r="K5" s="109"/>
      <c r="L5" s="109"/>
      <c r="M5" s="16"/>
      <c r="N5" s="7"/>
    </row>
    <row r="6" spans="1:14" s="21" customFormat="1" ht="22.9" customHeight="1" x14ac:dyDescent="0.25">
      <c r="A6" s="22"/>
      <c r="B6" s="22"/>
      <c r="C6" s="22"/>
      <c r="D6" s="49"/>
      <c r="E6" s="22"/>
      <c r="F6" s="3"/>
      <c r="G6" s="3" t="s">
        <v>61</v>
      </c>
      <c r="H6" s="3"/>
      <c r="J6" s="3"/>
      <c r="K6" s="10"/>
      <c r="L6" s="3"/>
      <c r="M6" s="16"/>
      <c r="N6" s="7"/>
    </row>
    <row r="7" spans="1:14" s="21" customFormat="1" ht="22.9" customHeight="1" x14ac:dyDescent="0.25">
      <c r="A7" s="22"/>
      <c r="F7" s="103"/>
      <c r="G7" s="103" t="s">
        <v>75</v>
      </c>
      <c r="H7" s="103"/>
      <c r="J7" s="103"/>
      <c r="K7" s="103" t="s">
        <v>3</v>
      </c>
      <c r="L7" s="103"/>
      <c r="M7" s="16"/>
      <c r="N7" s="7"/>
    </row>
    <row r="8" spans="1:14" s="21" customFormat="1" ht="22.9" customHeight="1" x14ac:dyDescent="0.25">
      <c r="A8" s="22"/>
      <c r="B8" s="37"/>
      <c r="C8" s="37"/>
      <c r="D8" s="107" t="s">
        <v>4</v>
      </c>
      <c r="E8" s="37"/>
      <c r="F8" s="42">
        <v>2562</v>
      </c>
      <c r="G8" s="40"/>
      <c r="H8" s="42">
        <v>2561</v>
      </c>
      <c r="I8" s="37"/>
      <c r="J8" s="42">
        <v>2562</v>
      </c>
      <c r="K8" s="40"/>
      <c r="L8" s="42">
        <v>2561</v>
      </c>
      <c r="M8" s="16"/>
      <c r="N8" s="7"/>
    </row>
    <row r="9" spans="1:14" s="21" customFormat="1" ht="22.9" customHeight="1" x14ac:dyDescent="0.25">
      <c r="A9" s="4" t="s">
        <v>32</v>
      </c>
      <c r="B9" s="22"/>
      <c r="C9" s="22"/>
      <c r="D9" s="22"/>
      <c r="E9" s="22"/>
      <c r="F9" s="10"/>
      <c r="G9" s="10"/>
      <c r="H9" s="10"/>
      <c r="I9" s="10"/>
      <c r="J9" s="92"/>
      <c r="K9" s="10"/>
      <c r="L9" s="92"/>
      <c r="M9" s="16"/>
      <c r="N9" s="7"/>
    </row>
    <row r="10" spans="1:14" s="21" customFormat="1" ht="22.9" customHeight="1" x14ac:dyDescent="0.25">
      <c r="A10" s="5" t="s">
        <v>95</v>
      </c>
      <c r="B10" s="22"/>
      <c r="C10" s="22"/>
      <c r="D10" s="22"/>
      <c r="E10" s="22"/>
      <c r="F10" s="10">
        <v>634758817</v>
      </c>
      <c r="G10" s="10"/>
      <c r="H10" s="10">
        <v>667093356</v>
      </c>
      <c r="I10" s="10"/>
      <c r="J10" s="10">
        <v>634758817</v>
      </c>
      <c r="K10" s="10"/>
      <c r="L10" s="10">
        <v>667093356</v>
      </c>
      <c r="M10" s="16"/>
      <c r="N10" s="7"/>
    </row>
    <row r="11" spans="1:14" s="21" customFormat="1" ht="22.9" customHeight="1" x14ac:dyDescent="0.25">
      <c r="A11" s="5" t="s">
        <v>96</v>
      </c>
      <c r="B11" s="22"/>
      <c r="C11" s="22"/>
      <c r="D11" s="22"/>
      <c r="E11" s="22"/>
      <c r="F11" s="33">
        <v>-162815585</v>
      </c>
      <c r="G11" s="10"/>
      <c r="H11" s="33">
        <v>-179455836</v>
      </c>
      <c r="I11" s="10"/>
      <c r="J11" s="33">
        <v>-162815585</v>
      </c>
      <c r="K11" s="10"/>
      <c r="L11" s="33">
        <v>-179455836</v>
      </c>
      <c r="M11" s="16"/>
      <c r="N11" s="7"/>
    </row>
    <row r="12" spans="1:14" s="21" customFormat="1" ht="22.9" customHeight="1" x14ac:dyDescent="0.25">
      <c r="A12" s="5" t="s">
        <v>97</v>
      </c>
      <c r="B12" s="22"/>
      <c r="C12" s="22"/>
      <c r="D12" s="22"/>
      <c r="E12" s="22"/>
      <c r="F12" s="93">
        <f>SUM(F10:F11)</f>
        <v>471943232</v>
      </c>
      <c r="G12" s="9"/>
      <c r="H12" s="93">
        <f>SUM(H10:H11)</f>
        <v>487637520</v>
      </c>
      <c r="I12" s="12"/>
      <c r="J12" s="93">
        <f>SUM(J10:J11)</f>
        <v>471943232</v>
      </c>
      <c r="K12" s="9"/>
      <c r="L12" s="93">
        <f>SUM(L10:L11)</f>
        <v>487637520</v>
      </c>
      <c r="M12" s="16"/>
      <c r="N12" s="7"/>
    </row>
    <row r="13" spans="1:14" s="21" customFormat="1" ht="22.9" customHeight="1" x14ac:dyDescent="0.25">
      <c r="A13" s="5" t="s">
        <v>154</v>
      </c>
      <c r="B13" s="22"/>
      <c r="C13" s="22"/>
      <c r="D13" s="22"/>
      <c r="E13" s="22"/>
      <c r="F13" s="10"/>
      <c r="G13" s="10"/>
      <c r="H13" s="10"/>
      <c r="I13" s="10"/>
      <c r="J13" s="10"/>
      <c r="K13" s="10"/>
      <c r="L13" s="10"/>
      <c r="M13" s="16"/>
      <c r="N13" s="7"/>
    </row>
    <row r="14" spans="1:14" s="21" customFormat="1" ht="22.9" customHeight="1" x14ac:dyDescent="0.25">
      <c r="A14" s="5" t="s">
        <v>168</v>
      </c>
      <c r="B14" s="22"/>
      <c r="C14" s="22"/>
      <c r="D14" s="22"/>
      <c r="E14" s="22"/>
      <c r="F14" s="33">
        <v>71550897</v>
      </c>
      <c r="G14" s="10"/>
      <c r="H14" s="33">
        <v>10802432</v>
      </c>
      <c r="I14" s="10"/>
      <c r="J14" s="33">
        <v>71550897</v>
      </c>
      <c r="K14" s="10"/>
      <c r="L14" s="33">
        <v>10802432</v>
      </c>
      <c r="M14" s="16"/>
      <c r="N14" s="7"/>
    </row>
    <row r="15" spans="1:14" s="21" customFormat="1" ht="22.9" customHeight="1" x14ac:dyDescent="0.25">
      <c r="A15" s="5" t="s">
        <v>98</v>
      </c>
      <c r="B15" s="11"/>
      <c r="C15" s="11"/>
      <c r="D15" s="11"/>
      <c r="E15" s="11"/>
      <c r="F15" s="93">
        <f>SUM(F12:F14)</f>
        <v>543494129</v>
      </c>
      <c r="G15" s="9"/>
      <c r="H15" s="93">
        <f>SUM(H12:H14)</f>
        <v>498439952</v>
      </c>
      <c r="I15" s="12"/>
      <c r="J15" s="93">
        <f>SUM(J12:J14)</f>
        <v>543494129</v>
      </c>
      <c r="K15" s="9"/>
      <c r="L15" s="93">
        <f>SUM(L12:L14)</f>
        <v>498439952</v>
      </c>
      <c r="M15" s="16"/>
      <c r="N15" s="7"/>
    </row>
    <row r="16" spans="1:14" s="21" customFormat="1" ht="22.9" customHeight="1" x14ac:dyDescent="0.25">
      <c r="A16" s="5" t="s">
        <v>33</v>
      </c>
      <c r="B16" s="11"/>
      <c r="C16" s="11"/>
      <c r="D16" s="11"/>
      <c r="E16" s="11"/>
      <c r="F16" s="94">
        <v>36811404</v>
      </c>
      <c r="G16" s="9"/>
      <c r="H16" s="94">
        <v>39578685</v>
      </c>
      <c r="I16" s="50"/>
      <c r="J16" s="94">
        <v>36811404</v>
      </c>
      <c r="K16" s="9"/>
      <c r="L16" s="94">
        <v>39578685</v>
      </c>
      <c r="M16" s="16"/>
      <c r="N16" s="7"/>
    </row>
    <row r="17" spans="1:14" s="21" customFormat="1" ht="22.9" customHeight="1" x14ac:dyDescent="0.25">
      <c r="A17" s="5" t="s">
        <v>121</v>
      </c>
      <c r="B17" s="38"/>
      <c r="C17" s="38"/>
      <c r="D17" s="11" t="s">
        <v>151</v>
      </c>
      <c r="E17" s="38"/>
      <c r="F17" s="10">
        <v>-784294</v>
      </c>
      <c r="G17" s="10"/>
      <c r="H17" s="10">
        <v>-1343574</v>
      </c>
      <c r="I17" s="52"/>
      <c r="J17" s="10">
        <v>0</v>
      </c>
      <c r="K17" s="10"/>
      <c r="L17" s="10">
        <v>0</v>
      </c>
      <c r="M17" s="16"/>
      <c r="N17" s="7"/>
    </row>
    <row r="18" spans="1:14" s="21" customFormat="1" ht="22.9" customHeight="1" x14ac:dyDescent="0.25">
      <c r="A18" s="5" t="s">
        <v>118</v>
      </c>
      <c r="B18" s="38"/>
      <c r="C18" s="38"/>
      <c r="D18" s="38" t="s">
        <v>152</v>
      </c>
      <c r="E18" s="38"/>
      <c r="F18" s="10">
        <v>14694682</v>
      </c>
      <c r="G18" s="10"/>
      <c r="H18" s="10">
        <v>13252860</v>
      </c>
      <c r="I18" s="52"/>
      <c r="J18" s="10">
        <v>14694682</v>
      </c>
      <c r="K18" s="10"/>
      <c r="L18" s="10">
        <v>13252860</v>
      </c>
      <c r="M18" s="16"/>
      <c r="N18" s="7"/>
    </row>
    <row r="19" spans="1:14" s="21" customFormat="1" ht="22.9" customHeight="1" x14ac:dyDescent="0.25">
      <c r="A19" s="5" t="s">
        <v>110</v>
      </c>
      <c r="B19" s="38"/>
      <c r="C19" s="38"/>
      <c r="D19" s="38"/>
      <c r="E19" s="38"/>
      <c r="F19" s="10">
        <v>490577</v>
      </c>
      <c r="G19" s="10"/>
      <c r="H19" s="10">
        <v>11799566</v>
      </c>
      <c r="I19" s="52"/>
      <c r="J19" s="10">
        <v>490577</v>
      </c>
      <c r="K19" s="10"/>
      <c r="L19" s="10">
        <v>11799566</v>
      </c>
      <c r="M19" s="16"/>
      <c r="N19" s="7"/>
    </row>
    <row r="20" spans="1:14" s="21" customFormat="1" ht="22.9" customHeight="1" x14ac:dyDescent="0.25">
      <c r="A20" s="5" t="s">
        <v>37</v>
      </c>
      <c r="B20" s="38"/>
      <c r="C20" s="38"/>
      <c r="D20" s="38"/>
      <c r="E20" s="38"/>
      <c r="F20" s="10">
        <v>542696</v>
      </c>
      <c r="G20" s="10"/>
      <c r="H20" s="10">
        <v>1128520</v>
      </c>
      <c r="I20" s="52"/>
      <c r="J20" s="10">
        <v>542696</v>
      </c>
      <c r="K20" s="10"/>
      <c r="L20" s="10">
        <v>1128520</v>
      </c>
      <c r="M20" s="16"/>
      <c r="N20" s="7"/>
    </row>
    <row r="21" spans="1:14" s="21" customFormat="1" ht="22.9" customHeight="1" x14ac:dyDescent="0.25">
      <c r="A21" s="4" t="s">
        <v>34</v>
      </c>
      <c r="B21" s="11"/>
      <c r="C21" s="11"/>
      <c r="D21" s="11"/>
      <c r="E21" s="11"/>
      <c r="F21" s="27">
        <f>SUM(F15:F20)</f>
        <v>595249194</v>
      </c>
      <c r="G21" s="104"/>
      <c r="H21" s="27">
        <f>SUM(H15:H20)</f>
        <v>562856009</v>
      </c>
      <c r="I21" s="12"/>
      <c r="J21" s="27">
        <f>SUM(J15:J20)</f>
        <v>596033488</v>
      </c>
      <c r="K21" s="104"/>
      <c r="L21" s="27">
        <f>SUM(L15:L20)</f>
        <v>564199583</v>
      </c>
      <c r="M21" s="16"/>
      <c r="N21" s="7"/>
    </row>
    <row r="22" spans="1:14" s="21" customFormat="1" ht="22.9" customHeight="1" x14ac:dyDescent="0.25">
      <c r="A22" s="4" t="s">
        <v>35</v>
      </c>
      <c r="B22" s="11"/>
      <c r="C22" s="11"/>
      <c r="D22" s="11"/>
      <c r="E22" s="11"/>
      <c r="F22" s="51"/>
      <c r="G22" s="51"/>
      <c r="H22" s="51"/>
      <c r="I22" s="12"/>
      <c r="J22" s="51"/>
      <c r="K22" s="51"/>
      <c r="L22" s="51"/>
      <c r="M22" s="16"/>
      <c r="N22" s="7"/>
    </row>
    <row r="23" spans="1:14" s="21" customFormat="1" ht="22.9" customHeight="1" x14ac:dyDescent="0.25">
      <c r="A23" s="5" t="s">
        <v>104</v>
      </c>
      <c r="B23" s="38"/>
      <c r="C23" s="38"/>
      <c r="D23" s="11"/>
      <c r="E23" s="38"/>
      <c r="F23" s="104">
        <v>409758323</v>
      </c>
      <c r="G23" s="104"/>
      <c r="H23" s="104">
        <v>433346699</v>
      </c>
      <c r="I23" s="52"/>
      <c r="J23" s="104">
        <v>409758323</v>
      </c>
      <c r="K23" s="104"/>
      <c r="L23" s="104">
        <v>433346699</v>
      </c>
      <c r="M23" s="16"/>
      <c r="N23" s="7"/>
    </row>
    <row r="24" spans="1:14" s="21" customFormat="1" ht="22.9" customHeight="1" x14ac:dyDescent="0.25">
      <c r="A24" s="5" t="s">
        <v>99</v>
      </c>
      <c r="B24" s="38"/>
      <c r="C24" s="38"/>
      <c r="D24" s="11"/>
      <c r="E24" s="38"/>
      <c r="F24" s="93">
        <v>-65529906</v>
      </c>
      <c r="G24" s="10"/>
      <c r="H24" s="93">
        <v>-152906783</v>
      </c>
      <c r="I24" s="52"/>
      <c r="J24" s="93">
        <v>-65529906</v>
      </c>
      <c r="K24" s="10"/>
      <c r="L24" s="93">
        <v>-152906783</v>
      </c>
      <c r="M24" s="16"/>
      <c r="N24" s="7"/>
    </row>
    <row r="25" spans="1:14" s="21" customFormat="1" ht="22.9" customHeight="1" x14ac:dyDescent="0.25">
      <c r="A25" s="5" t="s">
        <v>100</v>
      </c>
      <c r="B25" s="38"/>
      <c r="C25" s="38"/>
      <c r="D25" s="11"/>
      <c r="E25" s="38"/>
      <c r="F25" s="104">
        <v>97278616</v>
      </c>
      <c r="G25" s="10"/>
      <c r="H25" s="104">
        <v>100219830</v>
      </c>
      <c r="I25" s="52"/>
      <c r="J25" s="104">
        <v>97278616</v>
      </c>
      <c r="K25" s="10"/>
      <c r="L25" s="104">
        <v>100219830</v>
      </c>
      <c r="M25" s="16"/>
      <c r="N25" s="7"/>
    </row>
    <row r="26" spans="1:14" s="21" customFormat="1" ht="22.9" customHeight="1" x14ac:dyDescent="0.25">
      <c r="A26" s="5" t="s">
        <v>40</v>
      </c>
      <c r="B26" s="38"/>
      <c r="C26" s="38"/>
      <c r="D26" s="11"/>
      <c r="E26" s="38"/>
      <c r="F26" s="104">
        <v>63699299</v>
      </c>
      <c r="G26" s="10"/>
      <c r="H26" s="104">
        <v>54079117</v>
      </c>
      <c r="I26" s="52"/>
      <c r="J26" s="104">
        <v>63699299</v>
      </c>
      <c r="K26" s="10"/>
      <c r="L26" s="104">
        <v>54079117</v>
      </c>
      <c r="M26" s="16"/>
      <c r="N26" s="7"/>
    </row>
    <row r="27" spans="1:14" s="21" customFormat="1" ht="22.9" customHeight="1" x14ac:dyDescent="0.25">
      <c r="A27" s="5" t="s">
        <v>36</v>
      </c>
      <c r="B27" s="38"/>
      <c r="C27" s="38"/>
      <c r="D27" s="11"/>
      <c r="E27" s="38"/>
      <c r="F27" s="104">
        <v>96274519</v>
      </c>
      <c r="G27" s="10"/>
      <c r="H27" s="104">
        <v>92956223</v>
      </c>
      <c r="I27" s="52"/>
      <c r="J27" s="104">
        <v>96274519</v>
      </c>
      <c r="K27" s="10"/>
      <c r="L27" s="104">
        <v>92956223</v>
      </c>
      <c r="M27" s="16"/>
      <c r="N27" s="7"/>
    </row>
    <row r="28" spans="1:14" s="21" customFormat="1" ht="22.9" customHeight="1" x14ac:dyDescent="0.25">
      <c r="A28" s="4" t="s">
        <v>101</v>
      </c>
      <c r="B28" s="38"/>
      <c r="C28" s="38"/>
      <c r="D28" s="38"/>
      <c r="E28" s="38"/>
      <c r="F28" s="27">
        <f>SUM(F23:F27)</f>
        <v>601480851</v>
      </c>
      <c r="G28" s="10"/>
      <c r="H28" s="27">
        <f>SUM(H23:H27)</f>
        <v>527695086</v>
      </c>
      <c r="I28" s="52"/>
      <c r="J28" s="27">
        <f>SUM(J23:J27)</f>
        <v>601480851</v>
      </c>
      <c r="K28" s="10"/>
      <c r="L28" s="27">
        <f>SUM(L23:L27)</f>
        <v>527695086</v>
      </c>
      <c r="M28" s="16"/>
      <c r="N28" s="7"/>
    </row>
    <row r="29" spans="1:14" s="21" customFormat="1" ht="22.9" customHeight="1" x14ac:dyDescent="0.25">
      <c r="A29" s="4" t="s">
        <v>155</v>
      </c>
      <c r="B29" s="22"/>
      <c r="C29" s="22"/>
      <c r="D29" s="22"/>
      <c r="E29" s="22"/>
      <c r="F29" s="53">
        <f>F21-F28</f>
        <v>-6231657</v>
      </c>
      <c r="G29" s="104"/>
      <c r="H29" s="53">
        <f>H21-H28</f>
        <v>35160923</v>
      </c>
      <c r="I29" s="104"/>
      <c r="J29" s="53">
        <f>J21-J28</f>
        <v>-5447363</v>
      </c>
      <c r="K29" s="104"/>
      <c r="L29" s="53">
        <f>L21-L28</f>
        <v>36504497</v>
      </c>
      <c r="M29" s="16"/>
      <c r="N29" s="7"/>
    </row>
    <row r="30" spans="1:14" s="21" customFormat="1" ht="22.9" customHeight="1" x14ac:dyDescent="0.25">
      <c r="A30" s="5" t="s">
        <v>70</v>
      </c>
      <c r="B30" s="11"/>
      <c r="C30" s="11"/>
      <c r="D30" s="11" t="s">
        <v>153</v>
      </c>
      <c r="E30" s="11"/>
      <c r="F30" s="10">
        <v>-2981032</v>
      </c>
      <c r="G30" s="51"/>
      <c r="H30" s="10">
        <v>-9864812</v>
      </c>
      <c r="I30" s="12"/>
      <c r="J30" s="10">
        <v>-3137891</v>
      </c>
      <c r="K30" s="51"/>
      <c r="L30" s="10">
        <v>-9864812</v>
      </c>
      <c r="M30" s="16"/>
      <c r="N30" s="7"/>
    </row>
    <row r="31" spans="1:14" s="21" customFormat="1" ht="22.9" customHeight="1" thickBot="1" x14ac:dyDescent="0.3">
      <c r="A31" s="20" t="s">
        <v>156</v>
      </c>
      <c r="B31" s="11"/>
      <c r="C31" s="11"/>
      <c r="D31" s="11"/>
      <c r="E31" s="11"/>
      <c r="F31" s="54">
        <f>SUM(F29:F30)</f>
        <v>-9212689</v>
      </c>
      <c r="G31" s="55"/>
      <c r="H31" s="54">
        <f>SUM(H29:H30)</f>
        <v>25296111</v>
      </c>
      <c r="I31" s="52"/>
      <c r="J31" s="54">
        <f>SUM(J29:J30)</f>
        <v>-8585254</v>
      </c>
      <c r="K31" s="55"/>
      <c r="L31" s="54">
        <f>SUM(L29:L30)</f>
        <v>26639685</v>
      </c>
      <c r="M31" s="16"/>
      <c r="N31" s="7"/>
    </row>
    <row r="32" spans="1:14" s="21" customFormat="1" ht="22.9" customHeight="1" thickTop="1" x14ac:dyDescent="0.25">
      <c r="A32" s="20"/>
      <c r="B32" s="11"/>
      <c r="C32" s="11"/>
      <c r="D32" s="11"/>
      <c r="E32" s="11"/>
      <c r="F32" s="53"/>
      <c r="G32" s="55"/>
      <c r="H32" s="53"/>
      <c r="I32" s="52"/>
      <c r="J32" s="53"/>
      <c r="K32" s="55"/>
      <c r="L32" s="53"/>
      <c r="M32" s="16"/>
      <c r="N32" s="7"/>
    </row>
    <row r="33" spans="1:14" s="21" customFormat="1" ht="22.9" customHeight="1" x14ac:dyDescent="0.25">
      <c r="A33" s="56" t="s">
        <v>157</v>
      </c>
      <c r="B33" s="6"/>
      <c r="C33" s="6"/>
      <c r="D33" s="11" t="s">
        <v>109</v>
      </c>
      <c r="E33" s="57"/>
      <c r="F33" s="57"/>
      <c r="G33" s="57"/>
      <c r="H33" s="57"/>
      <c r="I33" s="57"/>
      <c r="J33" s="57"/>
      <c r="K33" s="57"/>
      <c r="L33" s="57"/>
      <c r="M33" s="16"/>
      <c r="N33" s="7"/>
    </row>
    <row r="34" spans="1:14" s="21" customFormat="1" ht="22.9" customHeight="1" thickBot="1" x14ac:dyDescent="0.3">
      <c r="A34" s="58" t="s">
        <v>158</v>
      </c>
      <c r="B34" s="6"/>
      <c r="C34" s="6"/>
      <c r="D34" s="8"/>
      <c r="E34" s="6"/>
      <c r="F34" s="59">
        <f>SUM(F31/35000000)</f>
        <v>-0.26321968571428572</v>
      </c>
      <c r="G34" s="57"/>
      <c r="H34" s="59">
        <f>SUM(H31/35000000)</f>
        <v>0.72274602857142856</v>
      </c>
      <c r="I34" s="60"/>
      <c r="J34" s="59">
        <f>SUM(J31/35000000)</f>
        <v>-0.24529297142857143</v>
      </c>
      <c r="K34" s="60"/>
      <c r="L34" s="59">
        <f>SUM(L31/35000000)</f>
        <v>0.7611338571428572</v>
      </c>
      <c r="M34" s="16"/>
      <c r="N34" s="7"/>
    </row>
    <row r="35" spans="1:14" s="21" customFormat="1" ht="22.9" customHeight="1" thickTop="1" x14ac:dyDescent="0.25">
      <c r="A35" s="23"/>
      <c r="B35" s="22"/>
      <c r="C35" s="22"/>
      <c r="D35" s="22"/>
      <c r="E35" s="22"/>
      <c r="F35" s="10"/>
      <c r="G35" s="10"/>
      <c r="H35" s="10"/>
      <c r="I35" s="22"/>
      <c r="J35" s="10"/>
      <c r="K35" s="10"/>
      <c r="L35" s="10"/>
      <c r="M35" s="16"/>
      <c r="N35" s="7"/>
    </row>
    <row r="36" spans="1:14" s="21" customFormat="1" ht="22.9" customHeight="1" x14ac:dyDescent="0.25">
      <c r="A36" s="30" t="s">
        <v>13</v>
      </c>
      <c r="B36" s="22"/>
      <c r="C36" s="22"/>
      <c r="D36" s="22"/>
      <c r="E36" s="22"/>
      <c r="F36" s="10"/>
      <c r="G36" s="10"/>
      <c r="H36" s="10"/>
      <c r="I36" s="22"/>
      <c r="J36" s="10"/>
      <c r="K36" s="10"/>
      <c r="L36" s="10"/>
      <c r="M36" s="16"/>
      <c r="N36" s="7"/>
    </row>
    <row r="37" spans="1:14" s="21" customFormat="1" ht="22.9" customHeight="1" x14ac:dyDescent="0.25">
      <c r="A37" s="30"/>
      <c r="B37" s="22"/>
      <c r="C37" s="22"/>
      <c r="D37" s="22"/>
      <c r="E37" s="22"/>
      <c r="F37" s="10"/>
      <c r="G37" s="10"/>
      <c r="H37" s="10"/>
      <c r="I37" s="22"/>
      <c r="J37" s="10"/>
      <c r="K37" s="10"/>
      <c r="L37" s="102" t="s">
        <v>142</v>
      </c>
      <c r="M37" s="16"/>
      <c r="N37" s="7"/>
    </row>
    <row r="38" spans="1:14" s="21" customFormat="1" ht="22.9" customHeight="1" x14ac:dyDescent="0.25">
      <c r="A38" s="4" t="s">
        <v>0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16"/>
      <c r="N38" s="7"/>
    </row>
    <row r="39" spans="1:14" s="21" customFormat="1" ht="22.9" customHeight="1" x14ac:dyDescent="0.25">
      <c r="A39" s="4" t="s">
        <v>68</v>
      </c>
      <c r="B39" s="4"/>
      <c r="C39" s="4"/>
      <c r="D39" s="4"/>
      <c r="E39" s="4"/>
      <c r="F39" s="49"/>
      <c r="G39" s="4"/>
      <c r="H39" s="4"/>
      <c r="I39" s="4"/>
      <c r="J39" s="4"/>
      <c r="K39" s="4"/>
      <c r="L39" s="4"/>
      <c r="M39" s="16"/>
      <c r="N39" s="7"/>
    </row>
    <row r="40" spans="1:14" s="21" customFormat="1" ht="22.9" customHeight="1" x14ac:dyDescent="0.25">
      <c r="A40" s="108" t="s">
        <v>132</v>
      </c>
      <c r="B40" s="108"/>
      <c r="C40" s="108"/>
      <c r="D40" s="108"/>
      <c r="E40" s="108"/>
      <c r="F40" s="108"/>
      <c r="G40" s="108"/>
      <c r="H40" s="108"/>
      <c r="I40" s="105"/>
      <c r="J40" s="105"/>
      <c r="K40" s="105"/>
      <c r="L40" s="105"/>
      <c r="M40" s="16"/>
      <c r="N40" s="7"/>
    </row>
    <row r="41" spans="1:14" s="21" customFormat="1" ht="22.9" customHeight="1" x14ac:dyDescent="0.25">
      <c r="A41" s="22"/>
      <c r="D41" s="49"/>
      <c r="F41" s="109"/>
      <c r="G41" s="109"/>
      <c r="H41" s="109"/>
      <c r="J41" s="109" t="s">
        <v>2</v>
      </c>
      <c r="K41" s="109"/>
      <c r="L41" s="109"/>
      <c r="M41" s="16"/>
      <c r="N41" s="7"/>
    </row>
    <row r="42" spans="1:14" s="21" customFormat="1" ht="22.9" customHeight="1" x14ac:dyDescent="0.25">
      <c r="A42" s="22"/>
      <c r="B42" s="22"/>
      <c r="C42" s="22"/>
      <c r="D42" s="22"/>
      <c r="E42" s="22"/>
      <c r="F42" s="3"/>
      <c r="G42" s="3" t="s">
        <v>61</v>
      </c>
      <c r="H42" s="3"/>
      <c r="J42" s="3"/>
      <c r="K42" s="10"/>
      <c r="L42" s="3"/>
      <c r="M42" s="16"/>
      <c r="N42" s="7"/>
    </row>
    <row r="43" spans="1:14" s="21" customFormat="1" ht="22.9" customHeight="1" x14ac:dyDescent="0.25">
      <c r="A43" s="22"/>
      <c r="F43" s="103"/>
      <c r="G43" s="103" t="s">
        <v>75</v>
      </c>
      <c r="H43" s="103"/>
      <c r="J43" s="103"/>
      <c r="K43" s="103" t="s">
        <v>3</v>
      </c>
      <c r="L43" s="103"/>
      <c r="M43" s="16"/>
      <c r="N43" s="7"/>
    </row>
    <row r="44" spans="1:14" s="21" customFormat="1" ht="22.9" customHeight="1" x14ac:dyDescent="0.25">
      <c r="A44" s="22"/>
      <c r="B44" s="37"/>
      <c r="C44" s="37"/>
      <c r="D44" s="24"/>
      <c r="E44" s="37"/>
      <c r="F44" s="42">
        <v>2562</v>
      </c>
      <c r="G44" s="40"/>
      <c r="H44" s="42">
        <v>2561</v>
      </c>
      <c r="I44" s="37"/>
      <c r="J44" s="42">
        <v>2562</v>
      </c>
      <c r="K44" s="40"/>
      <c r="L44" s="42">
        <v>2561</v>
      </c>
      <c r="M44" s="16"/>
      <c r="N44" s="7"/>
    </row>
    <row r="45" spans="1:14" s="21" customFormat="1" ht="22.9" customHeight="1" x14ac:dyDescent="0.25">
      <c r="A45" s="22"/>
      <c r="B45" s="37"/>
      <c r="C45" s="37"/>
      <c r="D45" s="24"/>
      <c r="E45" s="37"/>
      <c r="F45" s="1"/>
      <c r="G45" s="45"/>
      <c r="H45" s="1"/>
      <c r="I45" s="24"/>
      <c r="J45" s="1"/>
      <c r="K45" s="45"/>
      <c r="L45" s="1"/>
      <c r="M45" s="16"/>
      <c r="N45" s="7"/>
    </row>
    <row r="46" spans="1:14" s="21" customFormat="1" ht="22.9" customHeight="1" x14ac:dyDescent="0.25">
      <c r="A46" s="20" t="s">
        <v>156</v>
      </c>
      <c r="B46" s="37"/>
      <c r="C46" s="37"/>
      <c r="D46" s="37"/>
      <c r="E46" s="37"/>
      <c r="F46" s="61">
        <f>SUM(F31)</f>
        <v>-9212689</v>
      </c>
      <c r="G46" s="51"/>
      <c r="H46" s="61">
        <f>SUM(H31)</f>
        <v>25296111</v>
      </c>
      <c r="I46" s="51"/>
      <c r="J46" s="61">
        <f>SUM(J31)</f>
        <v>-8585254</v>
      </c>
      <c r="K46" s="51"/>
      <c r="L46" s="61">
        <f>SUM(L31)</f>
        <v>26639685</v>
      </c>
      <c r="M46" s="16"/>
      <c r="N46" s="7"/>
    </row>
    <row r="47" spans="1:14" s="21" customFormat="1" ht="22.9" customHeight="1" x14ac:dyDescent="0.25">
      <c r="A47" s="105"/>
      <c r="B47" s="37"/>
      <c r="C47" s="37"/>
      <c r="D47" s="37"/>
      <c r="E47" s="37"/>
      <c r="F47" s="53"/>
      <c r="G47" s="51"/>
      <c r="H47" s="53"/>
      <c r="I47" s="51"/>
      <c r="J47" s="53"/>
      <c r="K47" s="51"/>
      <c r="L47" s="53"/>
      <c r="M47" s="16"/>
      <c r="N47" s="7"/>
    </row>
    <row r="48" spans="1:14" s="21" customFormat="1" ht="22.9" customHeight="1" x14ac:dyDescent="0.25">
      <c r="A48" s="20" t="s">
        <v>38</v>
      </c>
      <c r="B48" s="11"/>
      <c r="C48" s="11"/>
      <c r="D48" s="11"/>
      <c r="E48" s="11"/>
      <c r="F48" s="10"/>
      <c r="G48" s="10"/>
      <c r="H48" s="10"/>
      <c r="I48" s="12"/>
      <c r="J48" s="10"/>
      <c r="K48" s="10"/>
      <c r="L48" s="10"/>
      <c r="M48" s="16"/>
      <c r="N48" s="7"/>
    </row>
    <row r="49" spans="1:14" s="21" customFormat="1" ht="22.9" customHeight="1" x14ac:dyDescent="0.25">
      <c r="A49" s="21" t="s">
        <v>84</v>
      </c>
      <c r="B49" s="11"/>
      <c r="C49" s="11"/>
      <c r="D49" s="11"/>
      <c r="E49" s="11"/>
      <c r="F49" s="10"/>
      <c r="G49" s="10"/>
      <c r="H49" s="10"/>
      <c r="I49" s="12"/>
      <c r="J49" s="10"/>
      <c r="K49" s="10"/>
      <c r="L49" s="10"/>
      <c r="M49" s="16"/>
      <c r="N49" s="7"/>
    </row>
    <row r="50" spans="1:14" s="21" customFormat="1" ht="22.9" customHeight="1" x14ac:dyDescent="0.25">
      <c r="A50" s="21" t="s">
        <v>122</v>
      </c>
      <c r="B50" s="11"/>
      <c r="C50" s="11"/>
      <c r="D50" s="11"/>
      <c r="E50" s="11"/>
      <c r="F50" s="10"/>
      <c r="G50" s="10"/>
      <c r="H50" s="10"/>
      <c r="I50" s="12"/>
      <c r="J50" s="10"/>
      <c r="K50" s="10"/>
      <c r="L50" s="10"/>
      <c r="M50" s="16"/>
      <c r="N50" s="7"/>
    </row>
    <row r="51" spans="1:14" s="21" customFormat="1" ht="22.9" customHeight="1" x14ac:dyDescent="0.25">
      <c r="A51" s="21" t="s">
        <v>123</v>
      </c>
      <c r="B51" s="11"/>
      <c r="C51" s="11"/>
      <c r="D51" s="11"/>
      <c r="E51" s="11"/>
      <c r="F51" s="10">
        <v>-910977</v>
      </c>
      <c r="G51" s="10"/>
      <c r="H51" s="10">
        <v>-1237899</v>
      </c>
      <c r="I51" s="12"/>
      <c r="J51" s="10">
        <v>0</v>
      </c>
      <c r="K51" s="10"/>
      <c r="L51" s="10">
        <v>0</v>
      </c>
      <c r="M51" s="16"/>
      <c r="N51" s="7"/>
    </row>
    <row r="52" spans="1:14" s="21" customFormat="1" ht="22.9" customHeight="1" x14ac:dyDescent="0.25">
      <c r="A52" s="5" t="s">
        <v>159</v>
      </c>
      <c r="B52" s="11"/>
      <c r="C52" s="11"/>
      <c r="D52" s="11"/>
      <c r="E52" s="11"/>
      <c r="F52" s="10">
        <v>37605683</v>
      </c>
      <c r="G52" s="10"/>
      <c r="H52" s="10">
        <v>-21006154</v>
      </c>
      <c r="I52" s="12"/>
      <c r="J52" s="10">
        <v>37605683</v>
      </c>
      <c r="K52" s="10"/>
      <c r="L52" s="10">
        <v>-21006154</v>
      </c>
      <c r="M52" s="16"/>
      <c r="N52" s="7"/>
    </row>
    <row r="53" spans="1:14" s="21" customFormat="1" ht="22.9" customHeight="1" x14ac:dyDescent="0.25">
      <c r="A53" s="5" t="s">
        <v>86</v>
      </c>
      <c r="B53" s="11"/>
      <c r="C53" s="11"/>
      <c r="D53" s="11"/>
      <c r="E53" s="11"/>
      <c r="F53" s="33">
        <v>-7338942</v>
      </c>
      <c r="G53" s="10"/>
      <c r="H53" s="33">
        <v>4201231</v>
      </c>
      <c r="I53" s="12"/>
      <c r="J53" s="33">
        <v>-7521137</v>
      </c>
      <c r="K53" s="10"/>
      <c r="L53" s="33">
        <v>4201231</v>
      </c>
      <c r="M53" s="16"/>
      <c r="N53" s="7"/>
    </row>
    <row r="54" spans="1:14" s="21" customFormat="1" ht="22.9" customHeight="1" x14ac:dyDescent="0.25">
      <c r="A54" s="21" t="s">
        <v>85</v>
      </c>
      <c r="B54" s="11"/>
      <c r="C54" s="11"/>
      <c r="D54" s="11"/>
      <c r="E54" s="11"/>
      <c r="F54" s="9"/>
      <c r="G54" s="10"/>
      <c r="H54" s="9"/>
      <c r="I54" s="12"/>
      <c r="J54" s="9"/>
      <c r="K54" s="10"/>
      <c r="L54" s="9"/>
      <c r="M54" s="16"/>
      <c r="N54" s="7"/>
    </row>
    <row r="55" spans="1:14" s="21" customFormat="1" ht="22.9" customHeight="1" x14ac:dyDescent="0.25">
      <c r="A55" s="21" t="s">
        <v>112</v>
      </c>
      <c r="B55" s="11"/>
      <c r="C55" s="11"/>
      <c r="D55" s="11"/>
      <c r="E55" s="11"/>
      <c r="F55" s="33">
        <f>SUM(F50:F53)</f>
        <v>29355764</v>
      </c>
      <c r="G55" s="9"/>
      <c r="H55" s="33">
        <f>SUM(H50:H53)</f>
        <v>-18042822</v>
      </c>
      <c r="I55" s="52"/>
      <c r="J55" s="33">
        <f>SUM(J50:J53)</f>
        <v>30084546</v>
      </c>
      <c r="K55" s="9"/>
      <c r="L55" s="33">
        <f>SUM(L50:L53)</f>
        <v>-16804923</v>
      </c>
      <c r="M55" s="16"/>
      <c r="N55" s="7"/>
    </row>
    <row r="56" spans="1:14" s="21" customFormat="1" ht="22.9" customHeight="1" x14ac:dyDescent="0.25">
      <c r="B56" s="11"/>
      <c r="C56" s="11"/>
      <c r="D56" s="11"/>
      <c r="E56" s="11"/>
      <c r="F56" s="9"/>
      <c r="G56" s="9"/>
      <c r="H56" s="9"/>
      <c r="I56" s="52"/>
      <c r="J56" s="9"/>
      <c r="K56" s="9"/>
      <c r="L56" s="9"/>
      <c r="M56" s="16"/>
      <c r="N56" s="7"/>
    </row>
    <row r="57" spans="1:14" s="21" customFormat="1" ht="22.9" customHeight="1" thickBot="1" x14ac:dyDescent="0.3">
      <c r="A57" s="4" t="s">
        <v>167</v>
      </c>
      <c r="B57" s="22"/>
      <c r="C57" s="22"/>
      <c r="D57" s="22"/>
      <c r="E57" s="22"/>
      <c r="F57" s="62">
        <f>SUM(F46,F55)</f>
        <v>20143075</v>
      </c>
      <c r="G57" s="51"/>
      <c r="H57" s="62">
        <f>SUM(H46,H55)</f>
        <v>7253289</v>
      </c>
      <c r="I57" s="104"/>
      <c r="J57" s="62">
        <f>SUM(J46,J55)</f>
        <v>21499292</v>
      </c>
      <c r="K57" s="51"/>
      <c r="L57" s="62">
        <f>SUM(L46,L55)</f>
        <v>9834762</v>
      </c>
      <c r="M57" s="16"/>
      <c r="N57" s="7"/>
    </row>
    <row r="58" spans="1:14" s="21" customFormat="1" ht="22.9" customHeight="1" thickTop="1" x14ac:dyDescent="0.25">
      <c r="A58" s="23"/>
      <c r="B58" s="22"/>
      <c r="C58" s="22"/>
      <c r="D58" s="22"/>
      <c r="E58" s="22"/>
      <c r="F58" s="10"/>
      <c r="G58" s="10"/>
      <c r="H58" s="10"/>
      <c r="I58" s="22"/>
      <c r="J58" s="10"/>
      <c r="K58" s="10"/>
      <c r="L58" s="10"/>
      <c r="M58" s="16"/>
      <c r="N58" s="7"/>
    </row>
    <row r="59" spans="1:14" s="21" customFormat="1" ht="22.9" customHeight="1" x14ac:dyDescent="0.25">
      <c r="A59" s="30" t="s">
        <v>13</v>
      </c>
      <c r="B59" s="22"/>
      <c r="C59" s="22"/>
      <c r="D59" s="22"/>
      <c r="E59" s="22"/>
      <c r="F59" s="10"/>
      <c r="G59" s="10"/>
      <c r="H59" s="10"/>
      <c r="I59" s="22"/>
      <c r="J59" s="10"/>
      <c r="K59" s="10"/>
      <c r="L59" s="10"/>
      <c r="M59" s="17"/>
      <c r="N59" s="7"/>
    </row>
    <row r="60" spans="1:14" s="21" customFormat="1" ht="22.9" customHeight="1" x14ac:dyDescent="0.25">
      <c r="A60" s="30"/>
      <c r="B60" s="22"/>
      <c r="C60" s="22"/>
      <c r="D60" s="22"/>
      <c r="E60" s="22"/>
      <c r="F60" s="10"/>
      <c r="G60" s="10"/>
      <c r="H60" s="10"/>
      <c r="I60" s="22"/>
      <c r="J60" s="10"/>
      <c r="K60" s="10"/>
      <c r="L60" s="102" t="s">
        <v>142</v>
      </c>
      <c r="M60" s="17"/>
      <c r="N60" s="7"/>
    </row>
    <row r="61" spans="1:14" s="21" customFormat="1" ht="22.9" customHeight="1" outlineLevel="1" x14ac:dyDescent="0.25">
      <c r="A61" s="108" t="s">
        <v>0</v>
      </c>
      <c r="B61" s="108"/>
      <c r="C61" s="108"/>
      <c r="D61" s="108"/>
      <c r="E61" s="108"/>
      <c r="F61" s="108"/>
      <c r="G61" s="108"/>
      <c r="H61" s="108"/>
      <c r="I61" s="15"/>
      <c r="J61" s="15"/>
      <c r="K61" s="15"/>
      <c r="L61" s="15"/>
      <c r="M61" s="15"/>
      <c r="N61" s="7"/>
    </row>
    <row r="62" spans="1:14" s="21" customFormat="1" ht="22.9" customHeight="1" outlineLevel="1" x14ac:dyDescent="0.25">
      <c r="A62" s="15" t="s">
        <v>39</v>
      </c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7"/>
    </row>
    <row r="63" spans="1:14" s="21" customFormat="1" ht="22.9" customHeight="1" outlineLevel="1" x14ac:dyDescent="0.25">
      <c r="A63" s="108" t="s">
        <v>132</v>
      </c>
      <c r="B63" s="108"/>
      <c r="C63" s="108"/>
      <c r="D63" s="108"/>
      <c r="E63" s="108"/>
      <c r="F63" s="108"/>
      <c r="G63" s="108"/>
      <c r="H63" s="108"/>
      <c r="I63" s="105"/>
      <c r="J63" s="105"/>
      <c r="K63" s="105"/>
      <c r="L63" s="105"/>
      <c r="M63" s="63"/>
      <c r="N63" s="7"/>
    </row>
    <row r="64" spans="1:14" s="21" customFormat="1" ht="22.9" customHeight="1" outlineLevel="1" x14ac:dyDescent="0.25">
      <c r="A64" s="22"/>
      <c r="F64" s="109"/>
      <c r="G64" s="109"/>
      <c r="H64" s="109"/>
      <c r="J64" s="109" t="s">
        <v>2</v>
      </c>
      <c r="K64" s="109"/>
      <c r="L64" s="109"/>
      <c r="M64" s="17"/>
      <c r="N64" s="7"/>
    </row>
    <row r="65" spans="1:14" s="21" customFormat="1" ht="22.9" customHeight="1" outlineLevel="1" x14ac:dyDescent="0.25">
      <c r="A65" s="22"/>
      <c r="B65" s="22"/>
      <c r="C65" s="22"/>
      <c r="D65" s="22"/>
      <c r="E65" s="22"/>
      <c r="F65" s="3"/>
      <c r="G65" s="3" t="s">
        <v>61</v>
      </c>
      <c r="H65" s="3"/>
      <c r="J65" s="3"/>
      <c r="K65" s="10"/>
      <c r="L65" s="3"/>
      <c r="M65" s="16"/>
      <c r="N65" s="7"/>
    </row>
    <row r="66" spans="1:14" s="21" customFormat="1" ht="22.9" customHeight="1" outlineLevel="1" x14ac:dyDescent="0.25">
      <c r="A66" s="22"/>
      <c r="F66" s="103"/>
      <c r="G66" s="103" t="s">
        <v>75</v>
      </c>
      <c r="H66" s="103"/>
      <c r="J66" s="103"/>
      <c r="K66" s="103" t="s">
        <v>3</v>
      </c>
      <c r="L66" s="103"/>
      <c r="M66" s="17"/>
      <c r="N66" s="7"/>
    </row>
    <row r="67" spans="1:14" s="21" customFormat="1" ht="22.9" customHeight="1" outlineLevel="1" x14ac:dyDescent="0.25">
      <c r="A67" s="22"/>
      <c r="B67" s="37"/>
      <c r="C67" s="37"/>
      <c r="D67" s="37"/>
      <c r="E67" s="37"/>
      <c r="F67" s="42">
        <v>2562</v>
      </c>
      <c r="G67" s="40"/>
      <c r="H67" s="42">
        <v>2561</v>
      </c>
      <c r="I67" s="37"/>
      <c r="J67" s="42">
        <v>2562</v>
      </c>
      <c r="K67" s="40"/>
      <c r="L67" s="42">
        <v>2561</v>
      </c>
      <c r="M67" s="24"/>
      <c r="N67" s="7"/>
    </row>
    <row r="68" spans="1:14" s="21" customFormat="1" ht="22.9" customHeight="1" outlineLevel="1" x14ac:dyDescent="0.25">
      <c r="A68" s="112" t="s">
        <v>125</v>
      </c>
      <c r="B68" s="112"/>
      <c r="C68" s="112"/>
      <c r="D68" s="112"/>
      <c r="E68" s="112"/>
      <c r="F68" s="64"/>
      <c r="G68" s="64"/>
      <c r="H68" s="64"/>
      <c r="J68" s="64"/>
      <c r="K68" s="64"/>
      <c r="L68" s="64"/>
      <c r="M68" s="17"/>
      <c r="N68" s="7"/>
    </row>
    <row r="69" spans="1:14" s="21" customFormat="1" ht="22.9" customHeight="1" outlineLevel="1" x14ac:dyDescent="0.25">
      <c r="A69" s="65" t="s">
        <v>57</v>
      </c>
      <c r="B69" s="106"/>
      <c r="C69" s="106"/>
      <c r="D69" s="106"/>
      <c r="E69" s="106"/>
      <c r="F69" s="10">
        <v>753975129</v>
      </c>
      <c r="G69" s="66"/>
      <c r="H69" s="10">
        <v>773921055</v>
      </c>
      <c r="I69" s="67"/>
      <c r="J69" s="10">
        <v>753975129</v>
      </c>
      <c r="K69" s="66"/>
      <c r="L69" s="10">
        <v>773921055</v>
      </c>
      <c r="M69" s="68"/>
      <c r="N69" s="7"/>
    </row>
    <row r="70" spans="1:14" s="21" customFormat="1" ht="22.9" customHeight="1" outlineLevel="1" x14ac:dyDescent="0.25">
      <c r="A70" s="39" t="s">
        <v>111</v>
      </c>
      <c r="B70" s="68"/>
      <c r="C70" s="69"/>
      <c r="D70" s="69"/>
      <c r="E70" s="68"/>
      <c r="F70" s="70">
        <v>61907990</v>
      </c>
      <c r="G70" s="71"/>
      <c r="H70" s="70">
        <v>-17230470</v>
      </c>
      <c r="I70" s="72"/>
      <c r="J70" s="70">
        <v>61907990</v>
      </c>
      <c r="K70" s="71"/>
      <c r="L70" s="70">
        <v>-17230470</v>
      </c>
      <c r="M70" s="68"/>
      <c r="N70" s="7"/>
    </row>
    <row r="71" spans="1:14" s="21" customFormat="1" ht="22.9" customHeight="1" outlineLevel="1" x14ac:dyDescent="0.25">
      <c r="A71" s="39" t="s">
        <v>41</v>
      </c>
      <c r="B71" s="73"/>
      <c r="C71" s="74"/>
      <c r="D71" s="74"/>
      <c r="E71" s="73"/>
      <c r="F71" s="71">
        <v>5526832</v>
      </c>
      <c r="G71" s="71"/>
      <c r="H71" s="71">
        <v>5662224</v>
      </c>
      <c r="I71" s="66"/>
      <c r="J71" s="71">
        <v>5526832</v>
      </c>
      <c r="K71" s="71"/>
      <c r="L71" s="71">
        <v>5662224</v>
      </c>
      <c r="M71" s="73"/>
      <c r="N71" s="7"/>
    </row>
    <row r="72" spans="1:14" s="21" customFormat="1" ht="22.9" customHeight="1" outlineLevel="1" x14ac:dyDescent="0.25">
      <c r="A72" s="39" t="s">
        <v>42</v>
      </c>
      <c r="B72" s="73"/>
      <c r="C72" s="74"/>
      <c r="D72" s="74"/>
      <c r="E72" s="73"/>
      <c r="F72" s="71">
        <v>5736212</v>
      </c>
      <c r="G72" s="71"/>
      <c r="H72" s="71">
        <v>5532360</v>
      </c>
      <c r="I72" s="66"/>
      <c r="J72" s="71">
        <v>5736212</v>
      </c>
      <c r="K72" s="71"/>
      <c r="L72" s="71">
        <v>5532360</v>
      </c>
      <c r="M72" s="73"/>
      <c r="N72" s="7"/>
    </row>
    <row r="73" spans="1:14" s="21" customFormat="1" ht="22.9" customHeight="1" outlineLevel="1" x14ac:dyDescent="0.25">
      <c r="A73" s="39" t="s">
        <v>37</v>
      </c>
      <c r="B73" s="73"/>
      <c r="C73" s="39"/>
      <c r="D73" s="39"/>
      <c r="E73" s="73"/>
      <c r="F73" s="71">
        <v>538216</v>
      </c>
      <c r="G73" s="71"/>
      <c r="H73" s="71">
        <v>797213</v>
      </c>
      <c r="I73" s="66"/>
      <c r="J73" s="71">
        <v>538216</v>
      </c>
      <c r="K73" s="71"/>
      <c r="L73" s="71">
        <v>797213</v>
      </c>
      <c r="M73" s="73"/>
      <c r="N73" s="7"/>
    </row>
    <row r="74" spans="1:14" s="21" customFormat="1" ht="22.9" customHeight="1" outlineLevel="1" x14ac:dyDescent="0.25">
      <c r="A74" s="39" t="s">
        <v>104</v>
      </c>
      <c r="B74" s="73"/>
      <c r="C74" s="39"/>
      <c r="D74" s="39"/>
      <c r="E74" s="73"/>
      <c r="F74" s="71"/>
      <c r="G74" s="71"/>
      <c r="H74" s="71"/>
      <c r="I74" s="66"/>
      <c r="J74" s="71"/>
      <c r="K74" s="71"/>
      <c r="L74" s="71"/>
      <c r="M74" s="73"/>
      <c r="N74" s="7"/>
    </row>
    <row r="75" spans="1:14" s="21" customFormat="1" ht="22.9" customHeight="1" outlineLevel="1" x14ac:dyDescent="0.25">
      <c r="A75" s="39" t="s">
        <v>94</v>
      </c>
      <c r="B75" s="68"/>
      <c r="C75" s="69"/>
      <c r="D75" s="69"/>
      <c r="E75" s="68"/>
      <c r="F75" s="71">
        <v>-387473479</v>
      </c>
      <c r="G75" s="71"/>
      <c r="H75" s="71">
        <v>-397617759</v>
      </c>
      <c r="I75" s="72"/>
      <c r="J75" s="71">
        <v>-387473479</v>
      </c>
      <c r="K75" s="71"/>
      <c r="L75" s="71">
        <v>-397617759</v>
      </c>
      <c r="M75" s="73"/>
      <c r="N75" s="7"/>
    </row>
    <row r="76" spans="1:14" s="21" customFormat="1" ht="22.9" customHeight="1" outlineLevel="1" x14ac:dyDescent="0.25">
      <c r="A76" s="39" t="s">
        <v>58</v>
      </c>
      <c r="B76" s="73"/>
      <c r="C76" s="39"/>
      <c r="D76" s="39"/>
      <c r="E76" s="73"/>
      <c r="F76" s="71">
        <v>-94941113</v>
      </c>
      <c r="G76" s="71"/>
      <c r="H76" s="71">
        <v>-102225229</v>
      </c>
      <c r="I76" s="66"/>
      <c r="J76" s="71">
        <v>-94941113</v>
      </c>
      <c r="K76" s="71"/>
      <c r="L76" s="71">
        <v>-102225229</v>
      </c>
      <c r="M76" s="73"/>
      <c r="N76" s="7"/>
    </row>
    <row r="77" spans="1:14" s="21" customFormat="1" ht="22.9" customHeight="1" outlineLevel="1" x14ac:dyDescent="0.25">
      <c r="A77" s="39" t="s">
        <v>40</v>
      </c>
      <c r="B77" s="68"/>
      <c r="C77" s="69"/>
      <c r="D77" s="69"/>
      <c r="E77" s="68"/>
      <c r="F77" s="71">
        <v>-63699299</v>
      </c>
      <c r="G77" s="71"/>
      <c r="H77" s="71">
        <v>-54079116</v>
      </c>
      <c r="I77" s="72"/>
      <c r="J77" s="71">
        <v>-63699299</v>
      </c>
      <c r="K77" s="71"/>
      <c r="L77" s="71">
        <v>-54079116</v>
      </c>
      <c r="M77" s="73"/>
      <c r="N77" s="7"/>
    </row>
    <row r="78" spans="1:14" s="21" customFormat="1" ht="22.9" customHeight="1" outlineLevel="1" x14ac:dyDescent="0.25">
      <c r="A78" s="39" t="s">
        <v>36</v>
      </c>
      <c r="B78" s="73"/>
      <c r="C78" s="39"/>
      <c r="D78" s="39"/>
      <c r="E78" s="73"/>
      <c r="F78" s="71">
        <v>-106328624</v>
      </c>
      <c r="G78" s="71"/>
      <c r="H78" s="71">
        <v>-74179566</v>
      </c>
      <c r="I78" s="66"/>
      <c r="J78" s="71">
        <v>-106328624</v>
      </c>
      <c r="K78" s="71"/>
      <c r="L78" s="71">
        <v>-74179566</v>
      </c>
      <c r="M78" s="73"/>
      <c r="N78" s="7"/>
    </row>
    <row r="79" spans="1:14" s="21" customFormat="1" ht="22.9" customHeight="1" outlineLevel="1" x14ac:dyDescent="0.25">
      <c r="A79" s="39" t="s">
        <v>70</v>
      </c>
      <c r="B79" s="73"/>
      <c r="C79" s="39"/>
      <c r="D79" s="39"/>
      <c r="E79" s="73"/>
      <c r="F79" s="71">
        <v>-3765498</v>
      </c>
      <c r="G79" s="71"/>
      <c r="H79" s="71">
        <v>-3046497</v>
      </c>
      <c r="I79" s="66"/>
      <c r="J79" s="71">
        <v>-3765498</v>
      </c>
      <c r="K79" s="71"/>
      <c r="L79" s="71">
        <v>-3046497</v>
      </c>
      <c r="M79" s="73"/>
      <c r="N79" s="7"/>
    </row>
    <row r="80" spans="1:14" s="21" customFormat="1" ht="22.9" customHeight="1" outlineLevel="1" x14ac:dyDescent="0.25">
      <c r="A80" s="39" t="s">
        <v>102</v>
      </c>
      <c r="B80" s="73"/>
      <c r="C80" s="39"/>
      <c r="D80" s="39"/>
      <c r="E80" s="73"/>
      <c r="F80" s="71">
        <v>-266082906</v>
      </c>
      <c r="G80" s="71"/>
      <c r="H80" s="71">
        <v>-84818710</v>
      </c>
      <c r="I80" s="66"/>
      <c r="J80" s="71">
        <v>-266082906</v>
      </c>
      <c r="K80" s="71"/>
      <c r="L80" s="71">
        <v>-84818710</v>
      </c>
      <c r="M80" s="73"/>
      <c r="N80" s="7"/>
    </row>
    <row r="81" spans="1:14" s="21" customFormat="1" ht="22.9" customHeight="1" outlineLevel="1" x14ac:dyDescent="0.25">
      <c r="A81" s="39" t="s">
        <v>103</v>
      </c>
      <c r="B81" s="73"/>
      <c r="C81" s="39"/>
      <c r="D81" s="39"/>
      <c r="E81" s="73"/>
      <c r="F81" s="71">
        <v>-156826</v>
      </c>
      <c r="G81" s="71"/>
      <c r="H81" s="71">
        <v>13396</v>
      </c>
      <c r="I81" s="66"/>
      <c r="J81" s="71">
        <v>-156826</v>
      </c>
      <c r="K81" s="71"/>
      <c r="L81" s="71">
        <v>13396</v>
      </c>
      <c r="M81" s="73"/>
      <c r="N81" s="7"/>
    </row>
    <row r="82" spans="1:14" s="21" customFormat="1" ht="22.9" customHeight="1" outlineLevel="1" x14ac:dyDescent="0.25">
      <c r="A82" s="39" t="s">
        <v>105</v>
      </c>
      <c r="B82" s="73"/>
      <c r="C82" s="39"/>
      <c r="D82" s="39"/>
      <c r="E82" s="73"/>
      <c r="F82" s="71">
        <v>75000000</v>
      </c>
      <c r="G82" s="71"/>
      <c r="H82" s="71">
        <v>0</v>
      </c>
      <c r="I82" s="66"/>
      <c r="J82" s="71">
        <v>75000000</v>
      </c>
      <c r="K82" s="71"/>
      <c r="L82" s="71">
        <v>0</v>
      </c>
      <c r="M82" s="73"/>
      <c r="N82" s="7"/>
    </row>
    <row r="83" spans="1:14" s="21" customFormat="1" ht="22.9" customHeight="1" outlineLevel="1" x14ac:dyDescent="0.25">
      <c r="A83" s="75" t="s">
        <v>160</v>
      </c>
      <c r="B83" s="73"/>
      <c r="C83" s="76"/>
      <c r="D83" s="76"/>
      <c r="E83" s="73"/>
      <c r="F83" s="77">
        <f>SUM(F69:F82)</f>
        <v>-19763366</v>
      </c>
      <c r="G83" s="71"/>
      <c r="H83" s="77">
        <f>SUM(H69:H82)</f>
        <v>52728901</v>
      </c>
      <c r="I83" s="66"/>
      <c r="J83" s="77">
        <f>SUM(J69:J82)</f>
        <v>-19763366</v>
      </c>
      <c r="K83" s="71"/>
      <c r="L83" s="77">
        <f>SUM(L69:L82)</f>
        <v>52728901</v>
      </c>
      <c r="M83" s="73"/>
      <c r="N83" s="7"/>
    </row>
    <row r="84" spans="1:14" s="21" customFormat="1" ht="22.9" customHeight="1" outlineLevel="1" x14ac:dyDescent="0.25">
      <c r="A84" s="15" t="s">
        <v>124</v>
      </c>
      <c r="B84" s="73"/>
      <c r="C84" s="76"/>
      <c r="D84" s="76"/>
      <c r="E84" s="73"/>
      <c r="F84" s="78"/>
      <c r="G84" s="78"/>
      <c r="H84" s="78"/>
      <c r="I84" s="66"/>
      <c r="J84" s="78"/>
      <c r="K84" s="78"/>
      <c r="L84" s="78"/>
      <c r="M84" s="73"/>
      <c r="N84" s="7"/>
    </row>
    <row r="85" spans="1:14" s="21" customFormat="1" ht="22.9" customHeight="1" outlineLevel="1" x14ac:dyDescent="0.25">
      <c r="A85" s="39" t="s">
        <v>107</v>
      </c>
      <c r="B85" s="73"/>
      <c r="C85" s="76"/>
      <c r="D85" s="76"/>
      <c r="E85" s="73"/>
      <c r="F85" s="71">
        <v>-330466</v>
      </c>
      <c r="G85" s="71"/>
      <c r="H85" s="71">
        <v>-182305</v>
      </c>
      <c r="I85" s="66"/>
      <c r="J85" s="71">
        <v>-330466</v>
      </c>
      <c r="K85" s="71"/>
      <c r="L85" s="71">
        <v>-182305</v>
      </c>
      <c r="M85" s="73"/>
      <c r="N85" s="7"/>
    </row>
    <row r="86" spans="1:14" s="21" customFormat="1" ht="22.9" customHeight="1" outlineLevel="1" x14ac:dyDescent="0.25">
      <c r="A86" s="39" t="s">
        <v>108</v>
      </c>
      <c r="B86" s="16"/>
      <c r="C86" s="76"/>
      <c r="D86" s="76"/>
      <c r="E86" s="16"/>
      <c r="F86" s="71">
        <v>0</v>
      </c>
      <c r="G86" s="71"/>
      <c r="H86" s="71">
        <v>-49000</v>
      </c>
      <c r="I86" s="80"/>
      <c r="J86" s="71">
        <v>0</v>
      </c>
      <c r="K86" s="71"/>
      <c r="L86" s="71">
        <v>-49000</v>
      </c>
      <c r="M86" s="73"/>
      <c r="N86" s="7"/>
    </row>
    <row r="87" spans="1:14" s="21" customFormat="1" ht="22.9" customHeight="1" outlineLevel="1" x14ac:dyDescent="0.25">
      <c r="A87" s="39" t="s">
        <v>106</v>
      </c>
      <c r="B87" s="16"/>
      <c r="C87" s="76"/>
      <c r="D87" s="76"/>
      <c r="E87" s="16"/>
      <c r="F87" s="71">
        <v>4851</v>
      </c>
      <c r="G87" s="71"/>
      <c r="H87" s="71">
        <v>331307</v>
      </c>
      <c r="I87" s="80"/>
      <c r="J87" s="71">
        <v>4851</v>
      </c>
      <c r="K87" s="71"/>
      <c r="L87" s="71">
        <v>331307</v>
      </c>
      <c r="M87" s="79"/>
      <c r="N87" s="7"/>
    </row>
    <row r="88" spans="1:14" s="21" customFormat="1" ht="22.9" customHeight="1" outlineLevel="1" x14ac:dyDescent="0.25">
      <c r="A88" s="81" t="s">
        <v>161</v>
      </c>
      <c r="B88" s="73"/>
      <c r="C88" s="76"/>
      <c r="D88" s="76"/>
      <c r="E88" s="73"/>
      <c r="F88" s="77">
        <f>SUM(F85:F87)</f>
        <v>-325615</v>
      </c>
      <c r="G88" s="71"/>
      <c r="H88" s="77">
        <f>SUM(H85:H87)</f>
        <v>100002</v>
      </c>
      <c r="I88" s="66"/>
      <c r="J88" s="77">
        <f>SUM(J85:J87)</f>
        <v>-325615</v>
      </c>
      <c r="K88" s="71"/>
      <c r="L88" s="77">
        <f>SUM(L85:L87)</f>
        <v>100002</v>
      </c>
      <c r="M88" s="73"/>
      <c r="N88" s="7"/>
    </row>
    <row r="89" spans="1:14" s="21" customFormat="1" ht="22.9" customHeight="1" outlineLevel="1" x14ac:dyDescent="0.25">
      <c r="A89" s="15" t="s">
        <v>126</v>
      </c>
      <c r="B89" s="73"/>
      <c r="C89" s="76"/>
      <c r="D89" s="76"/>
      <c r="E89" s="73"/>
      <c r="F89" s="86"/>
      <c r="G89" s="71"/>
      <c r="H89" s="86"/>
      <c r="I89" s="66"/>
      <c r="J89" s="86"/>
      <c r="K89" s="71"/>
      <c r="L89" s="86"/>
      <c r="M89" s="73"/>
      <c r="N89" s="7"/>
    </row>
    <row r="90" spans="1:14" s="21" customFormat="1" ht="22.9" customHeight="1" outlineLevel="1" x14ac:dyDescent="0.25">
      <c r="A90" s="17" t="s">
        <v>83</v>
      </c>
      <c r="B90" s="73"/>
      <c r="C90" s="76"/>
      <c r="D90" s="76"/>
      <c r="E90" s="73"/>
      <c r="F90" s="82">
        <v>-1911626</v>
      </c>
      <c r="G90" s="71"/>
      <c r="H90" s="82">
        <v>-1525654</v>
      </c>
      <c r="I90" s="66"/>
      <c r="J90" s="82">
        <v>-1911626</v>
      </c>
      <c r="K90" s="71"/>
      <c r="L90" s="82">
        <v>-1525654</v>
      </c>
      <c r="M90" s="73"/>
      <c r="N90" s="7"/>
    </row>
    <row r="91" spans="1:14" s="21" customFormat="1" ht="22.9" customHeight="1" outlineLevel="1" x14ac:dyDescent="0.25">
      <c r="A91" s="81" t="s">
        <v>79</v>
      </c>
      <c r="B91" s="73"/>
      <c r="C91" s="76"/>
      <c r="D91" s="76"/>
      <c r="E91" s="73"/>
      <c r="F91" s="77">
        <f>SUM(F90:F90)</f>
        <v>-1911626</v>
      </c>
      <c r="G91" s="71"/>
      <c r="H91" s="77">
        <f>SUM(H90:H90)</f>
        <v>-1525654</v>
      </c>
      <c r="I91" s="66"/>
      <c r="J91" s="77">
        <f>SUM(J90:J90)</f>
        <v>-1911626</v>
      </c>
      <c r="K91" s="71"/>
      <c r="L91" s="77">
        <f>SUM(L90:L90)</f>
        <v>-1525654</v>
      </c>
      <c r="M91" s="73"/>
      <c r="N91" s="7"/>
    </row>
    <row r="92" spans="1:14" s="21" customFormat="1" ht="22.9" customHeight="1" outlineLevel="1" x14ac:dyDescent="0.25">
      <c r="A92" s="15" t="s">
        <v>128</v>
      </c>
      <c r="B92" s="39"/>
      <c r="C92" s="39"/>
      <c r="D92" s="39"/>
      <c r="E92" s="39"/>
      <c r="F92" s="78">
        <f>+F88+F83+F91</f>
        <v>-22000607</v>
      </c>
      <c r="G92" s="78"/>
      <c r="H92" s="78">
        <f>+H88+H83+H91</f>
        <v>51303249</v>
      </c>
      <c r="I92" s="78"/>
      <c r="J92" s="78">
        <f>+J88+J83+J91</f>
        <v>-22000607</v>
      </c>
      <c r="K92" s="78"/>
      <c r="L92" s="78">
        <f>+L88+L83+L91</f>
        <v>51303249</v>
      </c>
      <c r="M92" s="16"/>
      <c r="N92" s="7"/>
    </row>
    <row r="93" spans="1:14" s="21" customFormat="1" ht="22.9" customHeight="1" outlineLevel="1" x14ac:dyDescent="0.25">
      <c r="A93" s="17" t="s">
        <v>143</v>
      </c>
      <c r="B93" s="39"/>
      <c r="C93" s="39"/>
      <c r="D93" s="39"/>
      <c r="E93" s="39"/>
      <c r="F93" s="78">
        <v>119443830</v>
      </c>
      <c r="G93" s="78"/>
      <c r="H93" s="78">
        <v>110457820</v>
      </c>
      <c r="I93" s="78"/>
      <c r="J93" s="78">
        <v>119443830</v>
      </c>
      <c r="K93" s="78"/>
      <c r="L93" s="78">
        <v>110457820</v>
      </c>
      <c r="M93" s="73"/>
      <c r="N93" s="7"/>
    </row>
    <row r="94" spans="1:14" s="21" customFormat="1" ht="22.9" customHeight="1" outlineLevel="1" thickBot="1" x14ac:dyDescent="0.3">
      <c r="A94" s="15" t="s">
        <v>144</v>
      </c>
      <c r="B94" s="39"/>
      <c r="C94" s="39"/>
      <c r="D94" s="39"/>
      <c r="E94" s="39"/>
      <c r="F94" s="83">
        <f>SUM(F92:F93)</f>
        <v>97443223</v>
      </c>
      <c r="G94" s="78"/>
      <c r="H94" s="83">
        <f>SUM(H92:H93)</f>
        <v>161761069</v>
      </c>
      <c r="I94" s="78"/>
      <c r="J94" s="83">
        <f>SUM(J92:J93)</f>
        <v>97443223</v>
      </c>
      <c r="K94" s="78"/>
      <c r="L94" s="83">
        <f>SUM(L92:L93)</f>
        <v>161761069</v>
      </c>
      <c r="M94" s="73"/>
      <c r="N94" s="7"/>
    </row>
    <row r="95" spans="1:14" s="21" customFormat="1" ht="22.9" customHeight="1" outlineLevel="1" thickTop="1" x14ac:dyDescent="0.25">
      <c r="A95" s="15"/>
      <c r="B95" s="39"/>
      <c r="C95" s="39"/>
      <c r="D95" s="39"/>
      <c r="E95" s="39"/>
      <c r="F95" s="78"/>
      <c r="G95" s="78"/>
      <c r="H95" s="78"/>
      <c r="I95" s="78"/>
      <c r="J95" s="78">
        <f>J94-bs!J11</f>
        <v>0</v>
      </c>
      <c r="K95" s="78"/>
      <c r="L95" s="78"/>
      <c r="M95" s="73"/>
      <c r="N95" s="7"/>
    </row>
    <row r="96" spans="1:14" s="21" customFormat="1" ht="22.9" customHeight="1" outlineLevel="1" x14ac:dyDescent="0.25">
      <c r="A96" s="30" t="s">
        <v>13</v>
      </c>
      <c r="B96" s="73"/>
      <c r="C96" s="76"/>
      <c r="D96" s="76"/>
      <c r="E96" s="73"/>
      <c r="F96" s="84"/>
      <c r="G96" s="57"/>
      <c r="H96" s="84"/>
      <c r="I96" s="73"/>
      <c r="J96" s="84"/>
      <c r="K96" s="57"/>
      <c r="L96" s="84"/>
      <c r="M96" s="73"/>
      <c r="N96" s="7"/>
    </row>
  </sheetData>
  <mergeCells count="11">
    <mergeCell ref="A4:H4"/>
    <mergeCell ref="F5:H5"/>
    <mergeCell ref="J5:L5"/>
    <mergeCell ref="A40:H40"/>
    <mergeCell ref="F41:H41"/>
    <mergeCell ref="J41:L41"/>
    <mergeCell ref="A68:E68"/>
    <mergeCell ref="A61:H61"/>
    <mergeCell ref="A63:H63"/>
    <mergeCell ref="F64:H64"/>
    <mergeCell ref="J64:L64"/>
  </mergeCells>
  <printOptions horizontalCentered="1"/>
  <pageMargins left="0.86614173228346458" right="0.55118110236220474" top="0.9055118110236221" bottom="0" header="0.31496062992125984" footer="0.31496062992125984"/>
  <pageSetup paperSize="9" scale="75" orientation="portrait" r:id="rId1"/>
  <rowBreaks count="2" manualBreakCount="2">
    <brk id="36" max="11" man="1"/>
    <brk id="59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showGridLines="0" view="pageBreakPreview" topLeftCell="B1" zoomScaleNormal="85" zoomScaleSheetLayoutView="100" workbookViewId="0">
      <selection activeCell="M26" sqref="M26"/>
    </sheetView>
  </sheetViews>
  <sheetFormatPr defaultColWidth="9" defaultRowHeight="24" customHeight="1" x14ac:dyDescent="0.25"/>
  <cols>
    <col min="1" max="1" width="31.5" style="8" customWidth="1"/>
    <col min="2" max="2" width="1.375" style="8" customWidth="1"/>
    <col min="3" max="3" width="13.375" style="8" customWidth="1"/>
    <col min="4" max="4" width="0.875" style="8" customWidth="1"/>
    <col min="5" max="5" width="13.375" style="8" customWidth="1"/>
    <col min="6" max="6" width="0.875" style="8" customWidth="1"/>
    <col min="7" max="7" width="14.625" style="8" customWidth="1"/>
    <col min="8" max="8" width="0.875" style="8" customWidth="1"/>
    <col min="9" max="9" width="13.375" style="8" customWidth="1"/>
    <col min="10" max="10" width="0.875" style="8" customWidth="1"/>
    <col min="11" max="11" width="14.375" style="8" customWidth="1"/>
    <col min="12" max="12" width="0.875" style="8" customWidth="1"/>
    <col min="13" max="13" width="14.625" style="8" customWidth="1"/>
    <col min="14" max="14" width="0.875" style="8" customWidth="1"/>
    <col min="15" max="15" width="16.625" style="8" bestFit="1" customWidth="1"/>
    <col min="16" max="16" width="0.875" style="8" customWidth="1"/>
    <col min="17" max="17" width="15.375" style="8" customWidth="1"/>
    <col min="18" max="18" width="0.875" style="8" customWidth="1"/>
    <col min="19" max="19" width="16.875" style="8" customWidth="1"/>
    <col min="20" max="16384" width="9" style="8"/>
  </cols>
  <sheetData>
    <row r="1" spans="1:19" ht="24" customHeight="1" x14ac:dyDescent="0.25">
      <c r="S1" s="88" t="s">
        <v>142</v>
      </c>
    </row>
    <row r="2" spans="1:19" ht="24" customHeight="1" x14ac:dyDescent="0.25">
      <c r="A2" s="108" t="s">
        <v>43</v>
      </c>
      <c r="B2" s="108"/>
      <c r="C2" s="108"/>
      <c r="D2" s="108"/>
      <c r="E2" s="108"/>
      <c r="F2" s="15"/>
      <c r="G2" s="20"/>
      <c r="H2" s="15"/>
      <c r="I2" s="20"/>
      <c r="J2" s="15"/>
      <c r="K2" s="20"/>
      <c r="L2" s="15"/>
      <c r="M2" s="20"/>
      <c r="N2" s="15"/>
      <c r="O2" s="20"/>
      <c r="P2" s="15"/>
      <c r="Q2" s="20"/>
      <c r="R2" s="15"/>
      <c r="S2" s="20"/>
    </row>
    <row r="3" spans="1:19" ht="24" customHeight="1" x14ac:dyDescent="0.25">
      <c r="A3" s="87" t="s">
        <v>65</v>
      </c>
      <c r="B3" s="81"/>
      <c r="C3" s="87"/>
      <c r="D3" s="81"/>
      <c r="E3" s="87"/>
      <c r="F3" s="81"/>
      <c r="H3" s="81"/>
      <c r="J3" s="81"/>
      <c r="L3" s="81"/>
      <c r="M3" s="87"/>
      <c r="N3" s="81"/>
      <c r="O3" s="87"/>
      <c r="P3" s="81"/>
      <c r="Q3" s="87"/>
      <c r="R3" s="81"/>
    </row>
    <row r="4" spans="1:19" ht="24" customHeight="1" x14ac:dyDescent="0.25">
      <c r="A4" s="108" t="s">
        <v>132</v>
      </c>
      <c r="B4" s="108"/>
      <c r="C4" s="108"/>
      <c r="D4" s="108"/>
      <c r="E4" s="108"/>
      <c r="F4" s="108"/>
      <c r="G4" s="108"/>
      <c r="H4" s="108"/>
      <c r="I4" s="87"/>
      <c r="J4" s="81"/>
      <c r="K4" s="87"/>
      <c r="L4" s="81"/>
      <c r="M4" s="87"/>
      <c r="N4" s="81"/>
      <c r="O4" s="87"/>
      <c r="P4" s="81"/>
      <c r="Q4" s="87"/>
      <c r="R4" s="81"/>
      <c r="S4" s="87"/>
    </row>
    <row r="5" spans="1:19" ht="24" customHeight="1" x14ac:dyDescent="0.25">
      <c r="A5" s="98"/>
      <c r="B5" s="98"/>
      <c r="C5" s="98"/>
      <c r="D5" s="98"/>
      <c r="E5" s="98"/>
      <c r="F5" s="81"/>
      <c r="G5" s="88"/>
      <c r="H5" s="81"/>
      <c r="I5" s="88"/>
      <c r="J5" s="81"/>
      <c r="K5" s="88"/>
      <c r="L5" s="81"/>
      <c r="M5" s="87"/>
      <c r="N5" s="81"/>
      <c r="O5" s="87"/>
      <c r="P5" s="81"/>
      <c r="Q5" s="87"/>
      <c r="R5" s="81"/>
      <c r="S5" s="88" t="s">
        <v>44</v>
      </c>
    </row>
    <row r="6" spans="1:19" ht="24" customHeight="1" x14ac:dyDescent="0.25">
      <c r="A6" s="98"/>
      <c r="B6" s="98"/>
      <c r="C6" s="114" t="s">
        <v>76</v>
      </c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</row>
    <row r="7" spans="1:19" ht="24" customHeight="1" x14ac:dyDescent="0.25">
      <c r="A7" s="98"/>
      <c r="B7" s="98"/>
      <c r="C7" s="16"/>
      <c r="D7" s="16"/>
      <c r="E7" s="16"/>
      <c r="F7" s="16"/>
      <c r="G7" s="16"/>
      <c r="H7" s="16"/>
      <c r="I7" s="16"/>
      <c r="J7" s="16"/>
      <c r="K7" s="16"/>
      <c r="L7" s="116" t="s">
        <v>62</v>
      </c>
      <c r="M7" s="116"/>
      <c r="N7" s="116"/>
      <c r="O7" s="116"/>
      <c r="P7" s="116"/>
      <c r="Q7" s="116"/>
      <c r="R7" s="16"/>
      <c r="S7" s="16"/>
    </row>
    <row r="8" spans="1:19" ht="24" customHeight="1" x14ac:dyDescent="0.25">
      <c r="A8" s="89"/>
      <c r="B8" s="76"/>
      <c r="C8" s="89"/>
      <c r="D8" s="76"/>
      <c r="E8" s="89"/>
      <c r="F8" s="76"/>
      <c r="G8" s="89"/>
      <c r="H8" s="76"/>
      <c r="I8" s="89"/>
      <c r="J8" s="76"/>
      <c r="K8" s="89"/>
      <c r="L8" s="76"/>
      <c r="M8" s="76" t="s">
        <v>113</v>
      </c>
      <c r="N8" s="76"/>
      <c r="P8" s="76"/>
      <c r="R8" s="76"/>
    </row>
    <row r="9" spans="1:19" ht="24" customHeight="1" x14ac:dyDescent="0.25">
      <c r="A9" s="90"/>
      <c r="B9" s="39"/>
      <c r="C9" s="89"/>
      <c r="D9" s="39"/>
      <c r="F9" s="39"/>
      <c r="G9" s="115" t="s">
        <v>27</v>
      </c>
      <c r="H9" s="115"/>
      <c r="I9" s="115"/>
      <c r="J9" s="115"/>
      <c r="K9" s="115"/>
      <c r="L9" s="39"/>
      <c r="M9" s="76" t="s">
        <v>114</v>
      </c>
      <c r="N9" s="39"/>
      <c r="O9" s="76" t="s">
        <v>162</v>
      </c>
      <c r="P9" s="39"/>
      <c r="Q9" s="89" t="s">
        <v>45</v>
      </c>
      <c r="R9" s="39"/>
      <c r="S9" s="89"/>
    </row>
    <row r="10" spans="1:19" s="89" customFormat="1" ht="24" customHeight="1" x14ac:dyDescent="0.25">
      <c r="A10" s="90"/>
      <c r="B10" s="76"/>
      <c r="C10" s="89" t="s">
        <v>46</v>
      </c>
      <c r="D10" s="76"/>
      <c r="E10" s="89" t="s">
        <v>47</v>
      </c>
      <c r="F10" s="76"/>
      <c r="G10" s="113" t="s">
        <v>48</v>
      </c>
      <c r="H10" s="113"/>
      <c r="I10" s="113"/>
      <c r="J10" s="113"/>
      <c r="K10" s="76"/>
      <c r="L10" s="76"/>
      <c r="M10" s="76" t="s">
        <v>115</v>
      </c>
      <c r="N10" s="76"/>
      <c r="O10" s="89" t="s">
        <v>82</v>
      </c>
      <c r="P10" s="76"/>
      <c r="Q10" s="89" t="s">
        <v>49</v>
      </c>
      <c r="R10" s="76"/>
    </row>
    <row r="11" spans="1:19" s="89" customFormat="1" ht="24" customHeight="1" x14ac:dyDescent="0.25">
      <c r="A11" s="90"/>
      <c r="B11" s="76"/>
      <c r="C11" s="99" t="s">
        <v>50</v>
      </c>
      <c r="D11" s="76"/>
      <c r="E11" s="99" t="s">
        <v>51</v>
      </c>
      <c r="F11" s="76"/>
      <c r="G11" s="99" t="s">
        <v>52</v>
      </c>
      <c r="H11" s="76"/>
      <c r="I11" s="99" t="s">
        <v>53</v>
      </c>
      <c r="J11" s="76"/>
      <c r="K11" s="99" t="s">
        <v>54</v>
      </c>
      <c r="L11" s="76"/>
      <c r="M11" s="99" t="s">
        <v>116</v>
      </c>
      <c r="N11" s="76"/>
      <c r="O11" s="99" t="s">
        <v>169</v>
      </c>
      <c r="P11" s="76"/>
      <c r="Q11" s="99" t="s">
        <v>22</v>
      </c>
      <c r="R11" s="76"/>
      <c r="S11" s="99" t="s">
        <v>45</v>
      </c>
    </row>
    <row r="12" spans="1:19" ht="24" customHeight="1" x14ac:dyDescent="0.25">
      <c r="A12" s="91" t="s">
        <v>127</v>
      </c>
      <c r="B12" s="39"/>
      <c r="C12" s="9">
        <v>330000000</v>
      </c>
      <c r="D12" s="9"/>
      <c r="E12" s="9">
        <v>647245520</v>
      </c>
      <c r="F12" s="9"/>
      <c r="G12" s="9">
        <v>33000000</v>
      </c>
      <c r="H12" s="9"/>
      <c r="I12" s="9">
        <v>20000000</v>
      </c>
      <c r="J12" s="9"/>
      <c r="K12" s="9">
        <v>1058789835</v>
      </c>
      <c r="L12" s="9"/>
      <c r="M12" s="9">
        <v>-2291026</v>
      </c>
      <c r="N12" s="9"/>
      <c r="O12" s="9">
        <v>85677135</v>
      </c>
      <c r="P12" s="9"/>
      <c r="Q12" s="9">
        <f>SUM(L12:O12)</f>
        <v>83386109</v>
      </c>
      <c r="R12" s="9"/>
      <c r="S12" s="9">
        <f>SUM(C12:K12,Q12)</f>
        <v>2172421464</v>
      </c>
    </row>
    <row r="13" spans="1:19" ht="24" customHeight="1" x14ac:dyDescent="0.25">
      <c r="A13" s="90" t="s">
        <v>133</v>
      </c>
      <c r="B13" s="39"/>
      <c r="C13" s="9">
        <v>0</v>
      </c>
      <c r="D13" s="9"/>
      <c r="E13" s="9">
        <v>0</v>
      </c>
      <c r="F13" s="9"/>
      <c r="G13" s="9">
        <v>0</v>
      </c>
      <c r="H13" s="9"/>
      <c r="I13" s="9">
        <v>0</v>
      </c>
      <c r="J13" s="9"/>
      <c r="K13" s="9">
        <v>25296111</v>
      </c>
      <c r="L13" s="9"/>
      <c r="M13" s="9">
        <v>0</v>
      </c>
      <c r="N13" s="9"/>
      <c r="O13" s="9">
        <v>0</v>
      </c>
      <c r="P13" s="9"/>
      <c r="Q13" s="9">
        <f>SUM(L13:O13)</f>
        <v>0</v>
      </c>
      <c r="R13" s="9"/>
      <c r="S13" s="9">
        <f>SUM(C13:K13,Q13)</f>
        <v>25296111</v>
      </c>
    </row>
    <row r="14" spans="1:19" ht="24" customHeight="1" x14ac:dyDescent="0.25">
      <c r="A14" s="90" t="s">
        <v>145</v>
      </c>
      <c r="B14" s="39"/>
      <c r="C14" s="9">
        <v>0</v>
      </c>
      <c r="D14" s="9"/>
      <c r="E14" s="9">
        <v>0</v>
      </c>
      <c r="F14" s="9"/>
      <c r="G14" s="9">
        <v>0</v>
      </c>
      <c r="H14" s="9"/>
      <c r="I14" s="9">
        <v>0</v>
      </c>
      <c r="J14" s="9"/>
      <c r="K14" s="9">
        <v>0</v>
      </c>
      <c r="L14" s="9"/>
      <c r="M14" s="9">
        <v>-1237899</v>
      </c>
      <c r="N14" s="9"/>
      <c r="O14" s="9">
        <v>-16804923</v>
      </c>
      <c r="P14" s="9"/>
      <c r="Q14" s="9">
        <f>SUM(L14:O14)</f>
        <v>-18042822</v>
      </c>
      <c r="R14" s="9"/>
      <c r="S14" s="9">
        <f>SUM(C14:K14,Q14)</f>
        <v>-18042822</v>
      </c>
    </row>
    <row r="15" spans="1:19" ht="24" customHeight="1" thickBot="1" x14ac:dyDescent="0.3">
      <c r="A15" s="91" t="s">
        <v>134</v>
      </c>
      <c r="B15" s="39"/>
      <c r="C15" s="18">
        <f>SUM(C12:C14)</f>
        <v>330000000</v>
      </c>
      <c r="D15" s="9"/>
      <c r="E15" s="18">
        <f>SUM(E12:E14)</f>
        <v>647245520</v>
      </c>
      <c r="F15" s="9"/>
      <c r="G15" s="18">
        <f>SUM(G12:G14)</f>
        <v>33000000</v>
      </c>
      <c r="H15" s="9"/>
      <c r="I15" s="18">
        <f>SUM(I12:I14)</f>
        <v>20000000</v>
      </c>
      <c r="J15" s="9"/>
      <c r="K15" s="18">
        <f>SUM(K12:K14)</f>
        <v>1084085946</v>
      </c>
      <c r="L15" s="9"/>
      <c r="M15" s="18">
        <f>SUM(M12:M14)</f>
        <v>-3528925</v>
      </c>
      <c r="N15" s="9"/>
      <c r="O15" s="18">
        <f>SUM(O12:O14)</f>
        <v>68872212</v>
      </c>
      <c r="P15" s="9"/>
      <c r="Q15" s="18">
        <f>SUM(Q12:Q14)</f>
        <v>65343287</v>
      </c>
      <c r="R15" s="9"/>
      <c r="S15" s="18">
        <f>SUM(S12:S14)</f>
        <v>2179674753</v>
      </c>
    </row>
    <row r="16" spans="1:19" ht="24" customHeight="1" thickTop="1" x14ac:dyDescent="0.25">
      <c r="A16" s="90"/>
      <c r="B16" s="3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</row>
    <row r="17" spans="1:20" ht="24" customHeight="1" x14ac:dyDescent="0.25">
      <c r="A17" s="91" t="s">
        <v>136</v>
      </c>
      <c r="B17" s="39"/>
      <c r="C17" s="9">
        <v>340000000</v>
      </c>
      <c r="D17" s="9"/>
      <c r="E17" s="9">
        <v>647260093</v>
      </c>
      <c r="F17" s="9"/>
      <c r="G17" s="9">
        <v>34000000</v>
      </c>
      <c r="H17" s="9"/>
      <c r="I17" s="9">
        <v>20000000</v>
      </c>
      <c r="J17" s="9"/>
      <c r="K17" s="9">
        <v>1084314951</v>
      </c>
      <c r="L17" s="9"/>
      <c r="M17" s="9">
        <v>-2602653</v>
      </c>
      <c r="N17" s="9"/>
      <c r="O17" s="9">
        <v>-15797649</v>
      </c>
      <c r="P17" s="9"/>
      <c r="Q17" s="9">
        <f>SUM(L17:O17)</f>
        <v>-18400302</v>
      </c>
      <c r="R17" s="9"/>
      <c r="S17" s="9">
        <f>SUM(C17:K17,Q17)</f>
        <v>2107174742</v>
      </c>
    </row>
    <row r="18" spans="1:20" ht="24" customHeight="1" x14ac:dyDescent="0.25">
      <c r="A18" s="90" t="s">
        <v>163</v>
      </c>
      <c r="B18" s="39"/>
      <c r="C18" s="9">
        <v>0</v>
      </c>
      <c r="D18" s="9"/>
      <c r="E18" s="9">
        <v>0</v>
      </c>
      <c r="F18" s="9"/>
      <c r="G18" s="9">
        <v>0</v>
      </c>
      <c r="H18" s="9"/>
      <c r="I18" s="9">
        <v>0</v>
      </c>
      <c r="J18" s="9"/>
      <c r="K18" s="9">
        <f>'PL&amp;CF'!F31</f>
        <v>-9212689</v>
      </c>
      <c r="L18" s="9"/>
      <c r="M18" s="9">
        <v>0</v>
      </c>
      <c r="N18" s="9"/>
      <c r="O18" s="9">
        <v>0</v>
      </c>
      <c r="P18" s="9"/>
      <c r="Q18" s="9">
        <f>SUM(M18:O18)</f>
        <v>0</v>
      </c>
      <c r="R18" s="9"/>
      <c r="S18" s="9">
        <f>SUM(C18:K18,Q18)</f>
        <v>-9212689</v>
      </c>
      <c r="T18" s="39"/>
    </row>
    <row r="19" spans="1:20" ht="24" customHeight="1" x14ac:dyDescent="0.25">
      <c r="A19" s="90" t="s">
        <v>145</v>
      </c>
      <c r="B19" s="39"/>
      <c r="C19" s="9">
        <v>0</v>
      </c>
      <c r="D19" s="9"/>
      <c r="E19" s="9">
        <v>0</v>
      </c>
      <c r="F19" s="9"/>
      <c r="G19" s="9">
        <v>0</v>
      </c>
      <c r="H19" s="9"/>
      <c r="I19" s="9">
        <v>0</v>
      </c>
      <c r="J19" s="9"/>
      <c r="K19" s="9">
        <v>0</v>
      </c>
      <c r="L19" s="9"/>
      <c r="M19" s="9">
        <f>'PL&amp;CF'!F51+('PL&amp;CF'!F53-'PL&amp;CF'!J53)</f>
        <v>-728782</v>
      </c>
      <c r="N19" s="9"/>
      <c r="O19" s="9">
        <f>'PL&amp;CF'!J55</f>
        <v>30084546</v>
      </c>
      <c r="P19" s="9"/>
      <c r="Q19" s="33">
        <f>SUM(M19:O19)</f>
        <v>29355764</v>
      </c>
      <c r="R19" s="9"/>
      <c r="S19" s="9">
        <f>SUM(C19:K19,Q19)</f>
        <v>29355764</v>
      </c>
    </row>
    <row r="20" spans="1:20" ht="24" customHeight="1" thickBot="1" x14ac:dyDescent="0.3">
      <c r="A20" s="91" t="s">
        <v>135</v>
      </c>
      <c r="B20" s="39"/>
      <c r="C20" s="18">
        <f>SUM(C17:C19)</f>
        <v>340000000</v>
      </c>
      <c r="D20" s="9"/>
      <c r="E20" s="18">
        <f>SUM(E17:E19)</f>
        <v>647260093</v>
      </c>
      <c r="F20" s="9"/>
      <c r="G20" s="18">
        <f>SUM(G17:G19)</f>
        <v>34000000</v>
      </c>
      <c r="H20" s="9"/>
      <c r="I20" s="18">
        <f>SUM(I17:I19)</f>
        <v>20000000</v>
      </c>
      <c r="J20" s="9"/>
      <c r="K20" s="18">
        <f>SUM(K17:K19)</f>
        <v>1075102262</v>
      </c>
      <c r="L20" s="9"/>
      <c r="M20" s="18">
        <f>SUM(M17:M19)</f>
        <v>-3331435</v>
      </c>
      <c r="N20" s="9"/>
      <c r="O20" s="18">
        <f>SUM(O17:O19)</f>
        <v>14286897</v>
      </c>
      <c r="P20" s="9"/>
      <c r="Q20" s="18">
        <f>SUM(Q17:Q19)</f>
        <v>10955462</v>
      </c>
      <c r="R20" s="9"/>
      <c r="S20" s="18">
        <f>SUM(S17:S19)</f>
        <v>2127317817</v>
      </c>
    </row>
    <row r="21" spans="1:20" ht="24" customHeight="1" thickTop="1" x14ac:dyDescent="0.25">
      <c r="A21" s="90"/>
      <c r="B21" s="39"/>
      <c r="C21" s="10">
        <f>C20-bs!J56</f>
        <v>0</v>
      </c>
      <c r="D21" s="9"/>
      <c r="E21" s="10">
        <f>E20-bs!J58</f>
        <v>0</v>
      </c>
      <c r="F21" s="9"/>
      <c r="G21" s="10">
        <f>G20-bs!J61</f>
        <v>0</v>
      </c>
      <c r="H21" s="9"/>
      <c r="I21" s="10">
        <f>I20-bs!J62</f>
        <v>0</v>
      </c>
      <c r="J21" s="9"/>
      <c r="K21" s="10">
        <f>SUM(K20-bs!F63)</f>
        <v>0</v>
      </c>
      <c r="L21" s="9"/>
      <c r="M21" s="10"/>
      <c r="N21" s="9"/>
      <c r="O21" s="10"/>
      <c r="P21" s="9"/>
      <c r="Q21" s="10">
        <f>SUM(Q20-bs!F64)</f>
        <v>0</v>
      </c>
      <c r="R21" s="9"/>
      <c r="S21" s="10">
        <f>SUM(S20-bs!F65)</f>
        <v>0</v>
      </c>
    </row>
    <row r="22" spans="1:20" ht="24" customHeight="1" x14ac:dyDescent="0.25">
      <c r="A22" s="90" t="s">
        <v>13</v>
      </c>
      <c r="B22" s="39"/>
      <c r="C22" s="10"/>
      <c r="D22" s="39"/>
      <c r="E22" s="10"/>
      <c r="F22" s="39"/>
      <c r="G22" s="10"/>
      <c r="H22" s="39"/>
      <c r="I22" s="10"/>
      <c r="J22" s="39"/>
      <c r="K22" s="10"/>
      <c r="L22" s="39"/>
      <c r="M22" s="10"/>
      <c r="N22" s="39"/>
      <c r="O22" s="10"/>
      <c r="P22" s="39"/>
      <c r="Q22" s="10"/>
      <c r="R22" s="39"/>
      <c r="S22" s="10"/>
    </row>
  </sheetData>
  <mergeCells count="6">
    <mergeCell ref="G10:J10"/>
    <mergeCell ref="A2:E2"/>
    <mergeCell ref="C6:S6"/>
    <mergeCell ref="G9:K9"/>
    <mergeCell ref="L7:Q7"/>
    <mergeCell ref="A4:H4"/>
  </mergeCells>
  <printOptions horizontalCentered="1"/>
  <pageMargins left="0.19685039370078741" right="0.19685039370078741" top="0.9055118110236221" bottom="0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showGridLines="0" view="pageBreakPreview" zoomScale="70" zoomScaleNormal="70" zoomScaleSheetLayoutView="70" workbookViewId="0">
      <selection activeCell="E22" sqref="E22"/>
    </sheetView>
  </sheetViews>
  <sheetFormatPr defaultColWidth="9" defaultRowHeight="23.1" customHeight="1" x14ac:dyDescent="0.25"/>
  <cols>
    <col min="1" max="1" width="26" style="8" customWidth="1"/>
    <col min="2" max="2" width="2" style="8" customWidth="1"/>
    <col min="3" max="3" width="7.375" style="8" customWidth="1"/>
    <col min="4" max="4" width="3.875" style="8" customWidth="1"/>
    <col min="5" max="5" width="15.25" style="8" customWidth="1"/>
    <col min="6" max="6" width="2" style="8" customWidth="1"/>
    <col min="7" max="7" width="15.25" style="8" customWidth="1"/>
    <col min="8" max="8" width="2" style="8" customWidth="1"/>
    <col min="9" max="9" width="15.25" style="8" customWidth="1"/>
    <col min="10" max="10" width="2" style="8" customWidth="1"/>
    <col min="11" max="11" width="15.25" style="8" customWidth="1"/>
    <col min="12" max="12" width="2" style="8" customWidth="1"/>
    <col min="13" max="13" width="15.25" style="8" customWidth="1"/>
    <col min="14" max="14" width="2" style="8" customWidth="1"/>
    <col min="15" max="15" width="18.625" style="8" bestFit="1" customWidth="1"/>
    <col min="16" max="16" width="2" style="8" customWidth="1"/>
    <col min="17" max="17" width="15.25" style="8" customWidth="1"/>
    <col min="18" max="16384" width="9" style="8"/>
  </cols>
  <sheetData>
    <row r="1" spans="1:17" ht="23.1" customHeight="1" x14ac:dyDescent="0.25">
      <c r="Q1" s="88" t="s">
        <v>142</v>
      </c>
    </row>
    <row r="2" spans="1:17" ht="23.1" customHeight="1" x14ac:dyDescent="0.25">
      <c r="A2" s="108" t="s">
        <v>43</v>
      </c>
      <c r="B2" s="108"/>
      <c r="C2" s="108"/>
      <c r="D2" s="108"/>
      <c r="E2" s="108"/>
      <c r="F2" s="108"/>
      <c r="G2" s="108"/>
      <c r="H2" s="98"/>
      <c r="I2" s="20"/>
      <c r="J2" s="20"/>
      <c r="K2" s="20"/>
      <c r="L2" s="15"/>
      <c r="M2" s="20"/>
      <c r="N2" s="15"/>
      <c r="O2" s="20"/>
      <c r="P2" s="15"/>
      <c r="Q2" s="20"/>
    </row>
    <row r="3" spans="1:17" ht="23.1" customHeight="1" x14ac:dyDescent="0.25">
      <c r="A3" s="87" t="s">
        <v>66</v>
      </c>
      <c r="B3" s="87"/>
      <c r="C3" s="87"/>
      <c r="D3" s="81"/>
      <c r="E3" s="87"/>
      <c r="F3" s="81"/>
      <c r="G3" s="87"/>
      <c r="H3" s="87"/>
      <c r="I3" s="87"/>
      <c r="J3" s="81"/>
      <c r="K3" s="87"/>
      <c r="L3" s="81"/>
      <c r="N3" s="81"/>
      <c r="O3" s="87"/>
      <c r="P3" s="81"/>
    </row>
    <row r="4" spans="1:17" ht="23.1" customHeight="1" x14ac:dyDescent="0.25">
      <c r="A4" s="108" t="s">
        <v>132</v>
      </c>
      <c r="B4" s="108"/>
      <c r="C4" s="108"/>
      <c r="D4" s="108"/>
      <c r="E4" s="108"/>
      <c r="F4" s="108"/>
      <c r="G4" s="108"/>
      <c r="H4" s="108"/>
      <c r="I4" s="87"/>
      <c r="J4" s="87"/>
      <c r="K4" s="87"/>
      <c r="L4" s="81"/>
      <c r="M4" s="87"/>
      <c r="N4" s="81"/>
      <c r="O4" s="87"/>
      <c r="P4" s="81"/>
      <c r="Q4" s="87"/>
    </row>
    <row r="5" spans="1:17" ht="23.1" customHeight="1" x14ac:dyDescent="0.25">
      <c r="A5" s="98"/>
      <c r="B5" s="98"/>
      <c r="C5" s="98"/>
      <c r="D5" s="98"/>
      <c r="E5" s="98"/>
      <c r="F5" s="98"/>
      <c r="G5" s="98"/>
      <c r="H5" s="98"/>
      <c r="I5" s="87"/>
      <c r="J5" s="98"/>
      <c r="K5" s="87"/>
      <c r="L5" s="81"/>
      <c r="M5" s="88"/>
      <c r="N5" s="81"/>
      <c r="O5" s="87"/>
      <c r="P5" s="81"/>
      <c r="Q5" s="88" t="s">
        <v>44</v>
      </c>
    </row>
    <row r="6" spans="1:17" ht="23.1" customHeight="1" x14ac:dyDescent="0.25">
      <c r="A6" s="98"/>
      <c r="B6" s="98"/>
      <c r="C6" s="98"/>
      <c r="D6" s="98"/>
      <c r="E6" s="114" t="s">
        <v>3</v>
      </c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</row>
    <row r="7" spans="1:17" ht="23.1" customHeight="1" x14ac:dyDescent="0.25">
      <c r="A7" s="98"/>
      <c r="B7" s="98"/>
      <c r="C7" s="98"/>
      <c r="D7" s="98"/>
      <c r="E7" s="98"/>
      <c r="F7" s="98"/>
      <c r="G7" s="98"/>
      <c r="H7" s="98"/>
      <c r="I7" s="87"/>
      <c r="J7" s="81"/>
      <c r="K7" s="87"/>
      <c r="L7" s="81"/>
      <c r="M7" s="87"/>
      <c r="N7" s="81"/>
      <c r="O7" s="96" t="s">
        <v>165</v>
      </c>
      <c r="P7" s="98"/>
      <c r="Q7" s="88"/>
    </row>
    <row r="8" spans="1:17" ht="23.1" customHeight="1" x14ac:dyDescent="0.25">
      <c r="A8" s="90"/>
      <c r="B8" s="90"/>
      <c r="C8" s="90"/>
      <c r="D8" s="39"/>
      <c r="E8" s="89"/>
      <c r="F8" s="39"/>
      <c r="I8" s="115" t="s">
        <v>27</v>
      </c>
      <c r="J8" s="115"/>
      <c r="K8" s="115"/>
      <c r="L8" s="115"/>
      <c r="M8" s="115"/>
      <c r="N8" s="39"/>
      <c r="O8" s="76" t="s">
        <v>166</v>
      </c>
      <c r="P8" s="39"/>
      <c r="Q8" s="89"/>
    </row>
    <row r="9" spans="1:17" s="89" customFormat="1" ht="23.1" customHeight="1" x14ac:dyDescent="0.25">
      <c r="A9" s="90"/>
      <c r="B9" s="90"/>
      <c r="C9" s="90"/>
      <c r="D9" s="76"/>
      <c r="E9" s="89" t="s">
        <v>46</v>
      </c>
      <c r="F9" s="76"/>
      <c r="G9" s="89" t="s">
        <v>47</v>
      </c>
      <c r="I9" s="113" t="s">
        <v>48</v>
      </c>
      <c r="J9" s="113"/>
      <c r="K9" s="113"/>
      <c r="L9" s="113"/>
      <c r="M9" s="76"/>
      <c r="N9" s="76"/>
      <c r="O9" s="76" t="s">
        <v>164</v>
      </c>
      <c r="P9" s="76"/>
    </row>
    <row r="10" spans="1:17" s="89" customFormat="1" ht="23.1" customHeight="1" x14ac:dyDescent="0.25">
      <c r="A10" s="90"/>
      <c r="B10" s="90"/>
      <c r="C10" s="16"/>
      <c r="D10" s="76"/>
      <c r="E10" s="99" t="s">
        <v>50</v>
      </c>
      <c r="F10" s="76"/>
      <c r="G10" s="99" t="s">
        <v>51</v>
      </c>
      <c r="H10" s="76"/>
      <c r="I10" s="99" t="s">
        <v>52</v>
      </c>
      <c r="J10" s="76"/>
      <c r="K10" s="99" t="s">
        <v>53</v>
      </c>
      <c r="L10" s="76"/>
      <c r="M10" s="99" t="s">
        <v>54</v>
      </c>
      <c r="N10" s="76"/>
      <c r="O10" s="99" t="s">
        <v>129</v>
      </c>
      <c r="P10" s="76"/>
      <c r="Q10" s="99" t="s">
        <v>45</v>
      </c>
    </row>
    <row r="11" spans="1:17" ht="23.1" customHeight="1" x14ac:dyDescent="0.25">
      <c r="A11" s="91" t="s">
        <v>127</v>
      </c>
      <c r="B11" s="90"/>
      <c r="C11" s="97"/>
      <c r="D11" s="39"/>
      <c r="E11" s="9">
        <v>330000000</v>
      </c>
      <c r="F11" s="9"/>
      <c r="G11" s="9">
        <v>647245520</v>
      </c>
      <c r="H11" s="9"/>
      <c r="I11" s="9">
        <v>33000000</v>
      </c>
      <c r="J11" s="9"/>
      <c r="K11" s="9">
        <v>20000000</v>
      </c>
      <c r="L11" s="9"/>
      <c r="M11" s="9">
        <v>1007515095</v>
      </c>
      <c r="N11" s="9"/>
      <c r="O11" s="9">
        <v>85677135</v>
      </c>
      <c r="P11" s="9"/>
      <c r="Q11" s="9">
        <f>SUM(E11:M11,O11)</f>
        <v>2123437750</v>
      </c>
    </row>
    <row r="12" spans="1:17" ht="23.1" customHeight="1" x14ac:dyDescent="0.25">
      <c r="A12" s="90" t="s">
        <v>133</v>
      </c>
      <c r="B12" s="90"/>
      <c r="C12" s="74"/>
      <c r="D12" s="39"/>
      <c r="E12" s="9">
        <v>0</v>
      </c>
      <c r="F12" s="9"/>
      <c r="G12" s="9">
        <v>0</v>
      </c>
      <c r="H12" s="9"/>
      <c r="I12" s="9">
        <v>0</v>
      </c>
      <c r="J12" s="9"/>
      <c r="K12" s="9">
        <v>0</v>
      </c>
      <c r="L12" s="9"/>
      <c r="M12" s="9">
        <v>26639685</v>
      </c>
      <c r="N12" s="9"/>
      <c r="O12" s="9">
        <v>0</v>
      </c>
      <c r="P12" s="9"/>
      <c r="Q12" s="9">
        <f>SUM(E12:M12,O12)</f>
        <v>26639685</v>
      </c>
    </row>
    <row r="13" spans="1:17" ht="23.1" customHeight="1" x14ac:dyDescent="0.25">
      <c r="A13" s="90" t="s">
        <v>145</v>
      </c>
      <c r="B13" s="90"/>
      <c r="C13" s="74"/>
      <c r="D13" s="39"/>
      <c r="E13" s="9">
        <v>0</v>
      </c>
      <c r="F13" s="9"/>
      <c r="G13" s="9">
        <v>0</v>
      </c>
      <c r="H13" s="9"/>
      <c r="I13" s="9">
        <v>0</v>
      </c>
      <c r="J13" s="9"/>
      <c r="K13" s="9">
        <v>0</v>
      </c>
      <c r="L13" s="9"/>
      <c r="M13" s="9">
        <v>0</v>
      </c>
      <c r="N13" s="9"/>
      <c r="O13" s="9">
        <v>-16804923</v>
      </c>
      <c r="P13" s="9"/>
      <c r="Q13" s="9">
        <f>SUM(E13:M13,O13)</f>
        <v>-16804923</v>
      </c>
    </row>
    <row r="14" spans="1:17" ht="23.1" customHeight="1" thickBot="1" x14ac:dyDescent="0.3">
      <c r="A14" s="91" t="s">
        <v>134</v>
      </c>
      <c r="B14" s="90"/>
      <c r="C14" s="74"/>
      <c r="D14" s="39"/>
      <c r="E14" s="18">
        <f>SUM(E11:E13)</f>
        <v>330000000</v>
      </c>
      <c r="F14" s="9"/>
      <c r="G14" s="18">
        <f>SUM(G11:G13)</f>
        <v>647245520</v>
      </c>
      <c r="H14" s="9"/>
      <c r="I14" s="18">
        <f>SUM(I11:I13)</f>
        <v>33000000</v>
      </c>
      <c r="J14" s="9"/>
      <c r="K14" s="18">
        <f>SUM(K11:K13)</f>
        <v>20000000</v>
      </c>
      <c r="L14" s="9"/>
      <c r="M14" s="18">
        <f>SUM(M11:M13)</f>
        <v>1034154780</v>
      </c>
      <c r="N14" s="9"/>
      <c r="O14" s="18">
        <f>SUM(O11:O13)</f>
        <v>68872212</v>
      </c>
      <c r="P14" s="9"/>
      <c r="Q14" s="18">
        <f>SUM(Q11:Q13)</f>
        <v>2133272512</v>
      </c>
    </row>
    <row r="15" spans="1:17" ht="23.1" customHeight="1" thickTop="1" x14ac:dyDescent="0.25">
      <c r="A15" s="90"/>
      <c r="B15" s="90"/>
      <c r="C15" s="97"/>
      <c r="D15" s="3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17" ht="23.1" customHeight="1" x14ac:dyDescent="0.25">
      <c r="A16" s="91" t="s">
        <v>136</v>
      </c>
      <c r="B16" s="90"/>
      <c r="C16" s="97"/>
      <c r="D16" s="39"/>
      <c r="E16" s="9">
        <v>340000000</v>
      </c>
      <c r="F16" s="9"/>
      <c r="G16" s="9">
        <v>647260093</v>
      </c>
      <c r="H16" s="9"/>
      <c r="I16" s="9">
        <v>34000000</v>
      </c>
      <c r="J16" s="9"/>
      <c r="K16" s="9">
        <v>20000000</v>
      </c>
      <c r="L16" s="9"/>
      <c r="M16" s="9">
        <v>1035119143</v>
      </c>
      <c r="N16" s="9"/>
      <c r="O16" s="9">
        <v>-15797649</v>
      </c>
      <c r="P16" s="9"/>
      <c r="Q16" s="9">
        <f>SUM(E16:M16,O16)</f>
        <v>2060581587</v>
      </c>
    </row>
    <row r="17" spans="1:17" ht="23.1" customHeight="1" x14ac:dyDescent="0.25">
      <c r="A17" s="90" t="s">
        <v>163</v>
      </c>
      <c r="B17" s="90"/>
      <c r="C17" s="74"/>
      <c r="D17" s="39"/>
      <c r="E17" s="9">
        <v>0</v>
      </c>
      <c r="F17" s="9"/>
      <c r="G17" s="9">
        <v>0</v>
      </c>
      <c r="H17" s="9"/>
      <c r="I17" s="9">
        <v>0</v>
      </c>
      <c r="J17" s="9"/>
      <c r="K17" s="9">
        <v>0</v>
      </c>
      <c r="L17" s="9"/>
      <c r="M17" s="9">
        <f>'PL&amp;CF'!J31</f>
        <v>-8585254</v>
      </c>
      <c r="N17" s="9"/>
      <c r="O17" s="9">
        <v>0</v>
      </c>
      <c r="P17" s="9"/>
      <c r="Q17" s="9">
        <f>SUM(E17:M17,O17)</f>
        <v>-8585254</v>
      </c>
    </row>
    <row r="18" spans="1:17" ht="23.1" customHeight="1" x14ac:dyDescent="0.25">
      <c r="A18" s="90" t="s">
        <v>170</v>
      </c>
      <c r="B18" s="90"/>
      <c r="C18" s="74"/>
      <c r="D18" s="39"/>
      <c r="E18" s="9">
        <v>0</v>
      </c>
      <c r="F18" s="9"/>
      <c r="G18" s="9">
        <v>0</v>
      </c>
      <c r="H18" s="9"/>
      <c r="I18" s="9">
        <v>0</v>
      </c>
      <c r="J18" s="9"/>
      <c r="K18" s="9">
        <v>0</v>
      </c>
      <c r="L18" s="9"/>
      <c r="M18" s="9">
        <v>0</v>
      </c>
      <c r="N18" s="9"/>
      <c r="O18" s="9">
        <f>'PL&amp;CF'!J55</f>
        <v>30084546</v>
      </c>
      <c r="P18" s="9"/>
      <c r="Q18" s="9">
        <f>SUM(E18:M18,O18)</f>
        <v>30084546</v>
      </c>
    </row>
    <row r="19" spans="1:17" ht="23.1" customHeight="1" thickBot="1" x14ac:dyDescent="0.3">
      <c r="A19" s="91" t="s">
        <v>135</v>
      </c>
      <c r="B19" s="90"/>
      <c r="C19" s="90"/>
      <c r="D19" s="39"/>
      <c r="E19" s="18">
        <f>SUM(E16:E18)</f>
        <v>340000000</v>
      </c>
      <c r="F19" s="9"/>
      <c r="G19" s="18">
        <f>SUM(G16:G18)</f>
        <v>647260093</v>
      </c>
      <c r="H19" s="9"/>
      <c r="I19" s="18">
        <f>SUM(I16:I18)</f>
        <v>34000000</v>
      </c>
      <c r="J19" s="9"/>
      <c r="K19" s="18">
        <f>SUM(K16:K18)</f>
        <v>20000000</v>
      </c>
      <c r="L19" s="9"/>
      <c r="M19" s="18">
        <f>SUM(M16:M18)</f>
        <v>1026533889</v>
      </c>
      <c r="N19" s="9"/>
      <c r="O19" s="18">
        <f>SUM(O16:O18)</f>
        <v>14286897</v>
      </c>
      <c r="P19" s="9"/>
      <c r="Q19" s="18">
        <f>SUM(Q16:Q18)</f>
        <v>2082080879</v>
      </c>
    </row>
    <row r="20" spans="1:17" ht="23.1" customHeight="1" thickTop="1" x14ac:dyDescent="0.25">
      <c r="A20" s="90"/>
      <c r="B20" s="90"/>
      <c r="C20" s="90"/>
      <c r="D20" s="39"/>
      <c r="E20" s="10">
        <f>E19-bs!J56</f>
        <v>0</v>
      </c>
      <c r="F20" s="9"/>
      <c r="G20" s="10">
        <f>G19-bs!J58</f>
        <v>0</v>
      </c>
      <c r="H20" s="9"/>
      <c r="I20" s="10">
        <f>I19-bs!J61</f>
        <v>0</v>
      </c>
      <c r="J20" s="9"/>
      <c r="K20" s="10">
        <f>K19-bs!J62</f>
        <v>0</v>
      </c>
      <c r="L20" s="9"/>
      <c r="M20" s="10">
        <f>M19-bs!J63</f>
        <v>0</v>
      </c>
      <c r="N20" s="9"/>
      <c r="O20" s="10">
        <f>O19-bs!J64</f>
        <v>0</v>
      </c>
      <c r="P20" s="9"/>
      <c r="Q20" s="10">
        <f>Q19-bs!J65</f>
        <v>0</v>
      </c>
    </row>
    <row r="21" spans="1:17" ht="23.1" customHeight="1" x14ac:dyDescent="0.25">
      <c r="A21" s="90" t="s">
        <v>13</v>
      </c>
      <c r="B21" s="6"/>
      <c r="C21" s="6"/>
      <c r="D21" s="39"/>
      <c r="F21" s="39"/>
      <c r="J21" s="39"/>
      <c r="L21" s="39"/>
      <c r="N21" s="39"/>
      <c r="P21" s="39"/>
    </row>
  </sheetData>
  <mergeCells count="5">
    <mergeCell ref="A2:G2"/>
    <mergeCell ref="E6:Q6"/>
    <mergeCell ref="I8:M8"/>
    <mergeCell ref="I9:L9"/>
    <mergeCell ref="A4:H4"/>
  </mergeCells>
  <printOptions horizontalCentered="1"/>
  <pageMargins left="0.39370078740157483" right="0.39370078740157483" top="0.9055118110236221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bs</vt:lpstr>
      <vt:lpstr>PL&amp;CF</vt:lpstr>
      <vt:lpstr>sce-equity</vt:lpstr>
      <vt:lpstr>sce-com</vt:lpstr>
      <vt:lpstr>bs!Print_Area</vt:lpstr>
      <vt:lpstr>'PL&amp;CF'!Print_Area</vt:lpstr>
      <vt:lpstr>'sce-equity'!Print_Area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PLW</dc:creator>
  <cp:lastModifiedBy>Wanpen Thammapapan</cp:lastModifiedBy>
  <cp:lastPrinted>2019-05-13T04:25:43Z</cp:lastPrinted>
  <dcterms:created xsi:type="dcterms:W3CDTF">2011-05-02T09:20:31Z</dcterms:created>
  <dcterms:modified xsi:type="dcterms:W3CDTF">2019-05-14T06:31:54Z</dcterms:modified>
</cp:coreProperties>
</file>