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e Navakij Insurance\2020\Convert YE'20\"/>
    </mc:Choice>
  </mc:AlternateContent>
  <xr:revisionPtr revIDLastSave="0" documentId="13_ncr:1_{3C50657D-0A1A-4F18-B917-C9837C1B7E48}" xr6:coauthVersionLast="44" xr6:coauthVersionMax="44" xr10:uidLastSave="{00000000-0000-0000-0000-000000000000}"/>
  <bookViews>
    <workbookView xWindow="-120" yWindow="-120" windowWidth="20730" windowHeight="11160" tabRatio="715" xr2:uid="{00000000-000D-0000-FFFF-FFFF00000000}"/>
  </bookViews>
  <sheets>
    <sheet name="BS" sheetId="1" r:id="rId1"/>
    <sheet name="PL&amp;CF" sheetId="13" r:id="rId2"/>
    <sheet name="sce-equity" sheetId="10" r:id="rId3"/>
    <sheet name="sce-separate" sheetId="11" r:id="rId4"/>
  </sheets>
  <definedNames>
    <definedName name="_xlnm.Print_Area" localSheetId="0">BS!$A$1:$K$72</definedName>
    <definedName name="_xlnm.Print_Area" localSheetId="1">'PL&amp;CF'!$A$1:$L$111</definedName>
    <definedName name="_xlnm.Print_Area" localSheetId="2">'sce-equity'!$A$1:$S$31</definedName>
    <definedName name="_xlnm.Print_Area" localSheetId="3">'sce-separate'!$A$1:$Q$29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0" i="1" l="1"/>
  <c r="E27" i="1"/>
  <c r="G50" i="1"/>
  <c r="I50" i="1"/>
  <c r="K50" i="1"/>
  <c r="G31" i="13" l="1"/>
  <c r="O21" i="11" l="1"/>
  <c r="Q21" i="11" s="1"/>
  <c r="M21" i="11"/>
  <c r="K21" i="11"/>
  <c r="I21" i="11"/>
  <c r="G21" i="11"/>
  <c r="E21" i="11"/>
  <c r="E25" i="11" s="1"/>
  <c r="Q20" i="11"/>
  <c r="Q19" i="11"/>
  <c r="O24" i="10"/>
  <c r="M24" i="10"/>
  <c r="K24" i="10"/>
  <c r="I24" i="10"/>
  <c r="G24" i="10"/>
  <c r="E24" i="10"/>
  <c r="C24" i="10"/>
  <c r="Q23" i="10"/>
  <c r="S23" i="10" s="1"/>
  <c r="Q21" i="10"/>
  <c r="S21" i="10" s="1"/>
  <c r="I108" i="13"/>
  <c r="E108" i="13"/>
  <c r="K100" i="13"/>
  <c r="I100" i="13"/>
  <c r="E100" i="13"/>
  <c r="G100" i="13"/>
  <c r="K31" i="13"/>
  <c r="Q24" i="10" l="1"/>
  <c r="S24" i="10" s="1"/>
  <c r="G58" i="13" l="1"/>
  <c r="G33" i="13"/>
  <c r="Q26" i="10"/>
  <c r="Q25" i="10"/>
  <c r="K94" i="13" l="1"/>
  <c r="G94" i="13"/>
  <c r="G27" i="1"/>
  <c r="Q13" i="11"/>
  <c r="Q11" i="11"/>
  <c r="Q14" i="10"/>
  <c r="S14" i="10" s="1"/>
  <c r="Q12" i="10"/>
  <c r="S12" i="10" s="1"/>
  <c r="K64" i="1"/>
  <c r="I64" i="1"/>
  <c r="G64" i="1"/>
  <c r="G65" i="1" s="1"/>
  <c r="E64" i="1"/>
  <c r="S25" i="10"/>
  <c r="O19" i="10"/>
  <c r="M19" i="10"/>
  <c r="K19" i="10"/>
  <c r="I19" i="10"/>
  <c r="I28" i="10" s="1"/>
  <c r="G19" i="10"/>
  <c r="G28" i="10" s="1"/>
  <c r="E19" i="10"/>
  <c r="E28" i="10" s="1"/>
  <c r="C19" i="10"/>
  <c r="Q18" i="10"/>
  <c r="S18" i="10" s="1"/>
  <c r="Q16" i="10"/>
  <c r="S16" i="10"/>
  <c r="Q15" i="10"/>
  <c r="S15" i="10" s="1"/>
  <c r="Q11" i="10"/>
  <c r="S11" i="10" s="1"/>
  <c r="Q22" i="11"/>
  <c r="O17" i="11"/>
  <c r="M17" i="11"/>
  <c r="K17" i="11"/>
  <c r="K25" i="11" s="1"/>
  <c r="I17" i="11"/>
  <c r="I25" i="11" s="1"/>
  <c r="G17" i="11"/>
  <c r="E17" i="11"/>
  <c r="Q16" i="11"/>
  <c r="Q15" i="11"/>
  <c r="Q14" i="11"/>
  <c r="Q10" i="11"/>
  <c r="K105" i="13"/>
  <c r="I105" i="13"/>
  <c r="G105" i="13"/>
  <c r="E105" i="13"/>
  <c r="I94" i="13"/>
  <c r="E94" i="13"/>
  <c r="K67" i="13"/>
  <c r="I67" i="13"/>
  <c r="G67" i="13"/>
  <c r="E67" i="13"/>
  <c r="K60" i="13"/>
  <c r="I60" i="13"/>
  <c r="G60" i="13"/>
  <c r="E60" i="13"/>
  <c r="I31" i="13"/>
  <c r="E31" i="13"/>
  <c r="K11" i="13"/>
  <c r="K14" i="13" s="1"/>
  <c r="K22" i="13" s="1"/>
  <c r="I11" i="13"/>
  <c r="I14" i="13" s="1"/>
  <c r="I22" i="13" s="1"/>
  <c r="G11" i="13"/>
  <c r="G14" i="13" s="1"/>
  <c r="G22" i="13" s="1"/>
  <c r="E11" i="13"/>
  <c r="E14" i="13" s="1"/>
  <c r="E22" i="13" s="1"/>
  <c r="H64" i="1"/>
  <c r="J64" i="1"/>
  <c r="I65" i="1"/>
  <c r="K27" i="1"/>
  <c r="I27" i="1"/>
  <c r="E107" i="13" l="1"/>
  <c r="E109" i="13" s="1"/>
  <c r="G107" i="13"/>
  <c r="G109" i="13" s="1"/>
  <c r="I107" i="13"/>
  <c r="I109" i="13" s="1"/>
  <c r="K107" i="13"/>
  <c r="K109" i="13" s="1"/>
  <c r="I32" i="13"/>
  <c r="I34" i="13" s="1"/>
  <c r="I48" i="13" s="1"/>
  <c r="I69" i="13" s="1"/>
  <c r="G32" i="13"/>
  <c r="G34" i="13" s="1"/>
  <c r="G37" i="13" s="1"/>
  <c r="K32" i="13"/>
  <c r="K34" i="13" s="1"/>
  <c r="K48" i="13" s="1"/>
  <c r="K69" i="13" s="1"/>
  <c r="Q19" i="10"/>
  <c r="Q17" i="11"/>
  <c r="S19" i="10"/>
  <c r="K65" i="1"/>
  <c r="G25" i="11"/>
  <c r="M28" i="10"/>
  <c r="C28" i="10"/>
  <c r="E32" i="13"/>
  <c r="E34" i="13" s="1"/>
  <c r="E37" i="13" s="1"/>
  <c r="E65" i="1"/>
  <c r="O25" i="11"/>
  <c r="Q24" i="11"/>
  <c r="G48" i="13" l="1"/>
  <c r="G69" i="13" s="1"/>
  <c r="K26" i="10"/>
  <c r="S26" i="10" s="1"/>
  <c r="I37" i="13"/>
  <c r="M23" i="11"/>
  <c r="Q23" i="11" s="1"/>
  <c r="Q25" i="11" s="1"/>
  <c r="K37" i="13"/>
  <c r="Q28" i="10"/>
  <c r="O28" i="10"/>
  <c r="E48" i="13"/>
  <c r="E69" i="13" s="1"/>
  <c r="M25" i="11" l="1"/>
  <c r="K28" i="10"/>
  <c r="S27" i="10"/>
  <c r="S28" i="10" s="1"/>
</calcChain>
</file>

<file path=xl/sharedStrings.xml><?xml version="1.0" encoding="utf-8"?>
<sst xmlns="http://schemas.openxmlformats.org/spreadsheetml/2006/main" count="286" uniqueCount="196">
  <si>
    <t>Financial statements</t>
  </si>
  <si>
    <t>Separate financial statements</t>
  </si>
  <si>
    <t>in which the equity method is applied</t>
  </si>
  <si>
    <t>(Unit: Baht)</t>
  </si>
  <si>
    <t>Assets</t>
  </si>
  <si>
    <t>Accrued investment income</t>
  </si>
  <si>
    <t xml:space="preserve">   Investments in securities</t>
  </si>
  <si>
    <t>Other assets</t>
  </si>
  <si>
    <t xml:space="preserve">   Others</t>
  </si>
  <si>
    <t>Total assets</t>
  </si>
  <si>
    <t>The accompanying notes are an integral part of the financial statements.</t>
  </si>
  <si>
    <t xml:space="preserve">Liabilities </t>
  </si>
  <si>
    <t>Due to reinsurers</t>
  </si>
  <si>
    <t>Insurance contract liabilities</t>
  </si>
  <si>
    <t xml:space="preserve">   Accrued expenses</t>
  </si>
  <si>
    <t>Total liabilities</t>
  </si>
  <si>
    <t>Share capital</t>
  </si>
  <si>
    <t xml:space="preserve">   Registered</t>
  </si>
  <si>
    <t>Share premium</t>
  </si>
  <si>
    <t>Retained earnings</t>
  </si>
  <si>
    <t xml:space="preserve">   Appropriated</t>
  </si>
  <si>
    <t xml:space="preserve">      General reserve</t>
  </si>
  <si>
    <t xml:space="preserve">   Unappropriated </t>
  </si>
  <si>
    <t>Income</t>
  </si>
  <si>
    <t>Total income</t>
  </si>
  <si>
    <t>Expenses</t>
  </si>
  <si>
    <t>Other underwriting expenses</t>
  </si>
  <si>
    <t>Operating expenses</t>
  </si>
  <si>
    <t>Other income</t>
  </si>
  <si>
    <t>Direct premium written</t>
  </si>
  <si>
    <t>Note</t>
  </si>
  <si>
    <t>Directors</t>
  </si>
  <si>
    <t>Financial statements in which the equity method is applied</t>
  </si>
  <si>
    <t>Issued and</t>
  </si>
  <si>
    <t>share capital</t>
  </si>
  <si>
    <t>Appropriated</t>
  </si>
  <si>
    <t>General reserve</t>
  </si>
  <si>
    <t>Unappropriated</t>
  </si>
  <si>
    <t>Other components of equity</t>
  </si>
  <si>
    <t>Other comprehensive income</t>
  </si>
  <si>
    <t>Total other</t>
  </si>
  <si>
    <t>components of</t>
  </si>
  <si>
    <t>equity</t>
  </si>
  <si>
    <t>The Navakij Insurance Public Company Limited</t>
  </si>
  <si>
    <t>Deferred tax assets</t>
  </si>
  <si>
    <t>investments</t>
  </si>
  <si>
    <t>Liabilities and equity</t>
  </si>
  <si>
    <t>Equity</t>
  </si>
  <si>
    <t>Total equity</t>
  </si>
  <si>
    <t>Total liabilities and equity</t>
  </si>
  <si>
    <t>Dividend income</t>
  </si>
  <si>
    <t>Employee benefit obligations</t>
  </si>
  <si>
    <t>Interest income</t>
  </si>
  <si>
    <t>Other liabilities</t>
  </si>
  <si>
    <t>Reinsurance assets</t>
  </si>
  <si>
    <t>14</t>
  </si>
  <si>
    <t xml:space="preserve">   Issued and paid up</t>
  </si>
  <si>
    <t>Income tax expenses</t>
  </si>
  <si>
    <t>Premium receivables</t>
  </si>
  <si>
    <t>Property, building and equipment</t>
  </si>
  <si>
    <t>Intangible assets</t>
  </si>
  <si>
    <t>Investment assets</t>
  </si>
  <si>
    <t>7</t>
  </si>
  <si>
    <t>9</t>
  </si>
  <si>
    <t>Other components of equity -</t>
  </si>
  <si>
    <t>paid-up</t>
  </si>
  <si>
    <t>8</t>
  </si>
  <si>
    <t>11</t>
  </si>
  <si>
    <t xml:space="preserve">Total </t>
  </si>
  <si>
    <t xml:space="preserve">   Claims receivable from litigants</t>
  </si>
  <si>
    <t xml:space="preserve">      Statutory reserve</t>
  </si>
  <si>
    <t>Statutory reserve</t>
  </si>
  <si>
    <t>Statements of financial position</t>
  </si>
  <si>
    <t>Statements of financial position (continued)</t>
  </si>
  <si>
    <t>Statements of income</t>
  </si>
  <si>
    <t xml:space="preserve">Statements of comprehensive income </t>
  </si>
  <si>
    <t xml:space="preserve">Statements of changes in equity </t>
  </si>
  <si>
    <t>Statements of changes in equity (continued)</t>
  </si>
  <si>
    <t>31 December</t>
  </si>
  <si>
    <t xml:space="preserve">   Fee and commission payables</t>
  </si>
  <si>
    <t xml:space="preserve">Other comprehensive income to be reclassified to </t>
  </si>
  <si>
    <t xml:space="preserve">Other comprehensive income not to be reclassified to </t>
  </si>
  <si>
    <t xml:space="preserve">   profit and loss in subsequent periods</t>
  </si>
  <si>
    <t>Cash and cash equivalents</t>
  </si>
  <si>
    <t>Fee and commission income</t>
  </si>
  <si>
    <t xml:space="preserve">   Income tax effect</t>
  </si>
  <si>
    <t>Commission and brokerage on direct insurance</t>
  </si>
  <si>
    <t xml:space="preserve">   Deposits on rice field insurance scheme</t>
  </si>
  <si>
    <t>Reinsurance receivables</t>
  </si>
  <si>
    <t>10</t>
  </si>
  <si>
    <t>13</t>
  </si>
  <si>
    <t>Net cash used in financing activities</t>
  </si>
  <si>
    <t>Gross premium written</t>
  </si>
  <si>
    <t>Less: Premiums ceded to reinsurers</t>
  </si>
  <si>
    <t>Net premium written</t>
  </si>
  <si>
    <t>Net earned premium</t>
  </si>
  <si>
    <t>Gross claim and loss adjustment expenses</t>
  </si>
  <si>
    <t>Less: Claim recovery from reinsurers</t>
  </si>
  <si>
    <t>Commission and brokerage expenses</t>
  </si>
  <si>
    <t>Total expenses</t>
  </si>
  <si>
    <t>Cash flows from (used in) operating activities</t>
  </si>
  <si>
    <t xml:space="preserve">Loss incurred and loss adjustment expenses on </t>
  </si>
  <si>
    <t xml:space="preserve">   direct insurance</t>
  </si>
  <si>
    <t>Cash flows from (used in) investing activities</t>
  </si>
  <si>
    <t>Purchases of property, building and equipment</t>
  </si>
  <si>
    <t>Purchases of intangible assets</t>
  </si>
  <si>
    <t>Disposals of property, building and equipment</t>
  </si>
  <si>
    <t>Cash flows from (used in) financing activities</t>
  </si>
  <si>
    <t>Cash received from share capital issuance</t>
  </si>
  <si>
    <t>Dividend paid</t>
  </si>
  <si>
    <t>Profit on investments</t>
  </si>
  <si>
    <t>Statements of cash flows</t>
  </si>
  <si>
    <t xml:space="preserve">   profit and loss in subsequent periods - net of tax (loss)</t>
  </si>
  <si>
    <t>Profit for the year</t>
  </si>
  <si>
    <t>Other comprehensive income for the year (loss)</t>
  </si>
  <si>
    <t>Cash and cash equivalents at beginning of year</t>
  </si>
  <si>
    <t>Cash and cash equivalents at end of year</t>
  </si>
  <si>
    <t xml:space="preserve">   for the year (loss)</t>
  </si>
  <si>
    <t>12</t>
  </si>
  <si>
    <t>18</t>
  </si>
  <si>
    <t>19</t>
  </si>
  <si>
    <t>20</t>
  </si>
  <si>
    <t>21</t>
  </si>
  <si>
    <t>Profit before income tax expenses</t>
  </si>
  <si>
    <t>Earnings per share</t>
  </si>
  <si>
    <t>Basic earnings per share</t>
  </si>
  <si>
    <t>22</t>
  </si>
  <si>
    <t xml:space="preserve">   Actuarial loss</t>
  </si>
  <si>
    <t xml:space="preserve">Exchange differences </t>
  </si>
  <si>
    <t xml:space="preserve">on translation of </t>
  </si>
  <si>
    <t>financial statements in</t>
  </si>
  <si>
    <t>foreign currency</t>
  </si>
  <si>
    <t>23</t>
  </si>
  <si>
    <t xml:space="preserve">   Liabilities under finance lease agreements</t>
  </si>
  <si>
    <t>Investments in associates</t>
  </si>
  <si>
    <t>Net cash from operating activities</t>
  </si>
  <si>
    <t>the equity method is applied</t>
  </si>
  <si>
    <t>Financial statements in which</t>
  </si>
  <si>
    <t>changes in value of</t>
  </si>
  <si>
    <t xml:space="preserve">Surplus (deficit) on </t>
  </si>
  <si>
    <t>Unappropriated retained earnings</t>
  </si>
  <si>
    <t xml:space="preserve">   transferred to statutory reserve</t>
  </si>
  <si>
    <t>surplus (deficit) on changes</t>
  </si>
  <si>
    <t>Balance as at 31 December 2019</t>
  </si>
  <si>
    <t>Balance as at 1 January 2019</t>
  </si>
  <si>
    <t>Income tax payable</t>
  </si>
  <si>
    <t>Income tax revenues (expenses)</t>
  </si>
  <si>
    <t>Less: Unearned premium reserves increase</t>
  </si>
  <si>
    <t xml:space="preserve">   from prior year</t>
  </si>
  <si>
    <t>Net increase in cash and cash equivalents</t>
  </si>
  <si>
    <t xml:space="preserve">   Exchange differences on translation of</t>
  </si>
  <si>
    <t xml:space="preserve">      financial statements in foreign currency (loss)</t>
  </si>
  <si>
    <t>Fair value loss</t>
  </si>
  <si>
    <t>Balance as at 1 January 2020</t>
  </si>
  <si>
    <t>Balance as at 31 December 2020</t>
  </si>
  <si>
    <t>As at 31 December 2020</t>
  </si>
  <si>
    <t>For the year ended 31 December 2020</t>
  </si>
  <si>
    <t xml:space="preserve">   Loans and interest receivables</t>
  </si>
  <si>
    <t>Right-of-use assets</t>
  </si>
  <si>
    <t>Lease liabilities</t>
  </si>
  <si>
    <t xml:space="preserve">      35,000,000 ordinary shares of Baht 10 each</t>
  </si>
  <si>
    <t>Investments income</t>
  </si>
  <si>
    <t>Financial costs</t>
  </si>
  <si>
    <t>Cash received - financial assets</t>
  </si>
  <si>
    <t>Cash paid - financial assets</t>
  </si>
  <si>
    <t>Disposals/cancelled of intangible assets</t>
  </si>
  <si>
    <t>Net cash from (used in) investing activities</t>
  </si>
  <si>
    <t>Expected credit loss</t>
  </si>
  <si>
    <t>in securities</t>
  </si>
  <si>
    <t>Increase in share capital</t>
  </si>
  <si>
    <t xml:space="preserve">Cumulative effect of changes in </t>
  </si>
  <si>
    <t xml:space="preserve">Balance as at 1 January 2020 - after adjusted </t>
  </si>
  <si>
    <t>Balance as at 1 January 2020 - after adjusted</t>
  </si>
  <si>
    <t>in value of investments</t>
  </si>
  <si>
    <t>Cumulative effect of changes in accounting policy (Note 4)</t>
  </si>
  <si>
    <t xml:space="preserve">   accounting policy (Note 4)</t>
  </si>
  <si>
    <t>13.3</t>
  </si>
  <si>
    <t>24</t>
  </si>
  <si>
    <t>27</t>
  </si>
  <si>
    <t>Dividend paid (Note 28)</t>
  </si>
  <si>
    <t>15</t>
  </si>
  <si>
    <t>11.7</t>
  </si>
  <si>
    <t>25</t>
  </si>
  <si>
    <t>Loss on impairment of investments in associates</t>
  </si>
  <si>
    <t>Cash paid for reinsurance</t>
  </si>
  <si>
    <t xml:space="preserve">   Loss on changes in value of available-for-sale </t>
  </si>
  <si>
    <t>16</t>
  </si>
  <si>
    <t>17.1</t>
  </si>
  <si>
    <t>Share of loss from investments in associates</t>
  </si>
  <si>
    <t>13.1</t>
  </si>
  <si>
    <t>17.2</t>
  </si>
  <si>
    <t xml:space="preserve">      investments which are measured at fair value</t>
  </si>
  <si>
    <t xml:space="preserve">      through other comprehensive income</t>
  </si>
  <si>
    <t>Total comprehensive income for the year (loss)</t>
  </si>
  <si>
    <t>Repayment of lease liabilities</t>
  </si>
  <si>
    <t>11.8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</si>
</sst>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(* #,##0.00_);_(* \(#,##0.00\);_(* &quot;-&quot;_);_(@_)"/>
  </numFmts>
  <fonts count="13" x14ac:knownFonts="1">
    <font>
      <sz val="14"/>
      <name val="Cordia New"/>
      <charset val="222"/>
    </font>
    <font>
      <sz val="12"/>
      <name val="CordiaUPC"/>
      <family val="2"/>
      <charset val="222"/>
    </font>
    <font>
      <sz val="8"/>
      <name val="Cordia New"/>
      <family val="2"/>
    </font>
    <font>
      <sz val="14"/>
      <name val="Cordia New"/>
      <family val="2"/>
    </font>
    <font>
      <sz val="11"/>
      <name val="Arial"/>
      <family val="2"/>
    </font>
    <font>
      <u/>
      <sz val="1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u val="singleAccounting"/>
      <sz val="11"/>
      <name val="Arial"/>
      <family val="2"/>
    </font>
    <font>
      <sz val="10"/>
      <color theme="1"/>
      <name val="EYInterstate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indexed="8"/>
      <name val="EYInterstat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43" fontId="12" fillId="0" borderId="0" applyFont="0" applyFill="0" applyBorder="0" applyAlignment="0" applyProtection="0"/>
  </cellStyleXfs>
  <cellXfs count="139">
    <xf numFmtId="0" fontId="0" fillId="0" borderId="0" xfId="0"/>
    <xf numFmtId="37" fontId="4" fillId="0" borderId="0" xfId="0" applyNumberFormat="1" applyFont="1" applyFill="1" applyAlignment="1">
      <alignment vertical="center"/>
    </xf>
    <xf numFmtId="38" fontId="6" fillId="0" borderId="0" xfId="0" applyNumberFormat="1" applyFont="1" applyAlignment="1">
      <alignment vertical="center"/>
    </xf>
    <xf numFmtId="37" fontId="6" fillId="0" borderId="0" xfId="0" applyNumberFormat="1" applyFont="1" applyFill="1" applyAlignment="1">
      <alignment vertical="center"/>
    </xf>
    <xf numFmtId="38" fontId="4" fillId="0" borderId="0" xfId="0" applyNumberFormat="1" applyFont="1" applyAlignment="1">
      <alignment vertical="center"/>
    </xf>
    <xf numFmtId="38" fontId="6" fillId="0" borderId="0" xfId="0" applyNumberFormat="1" applyFont="1" applyFill="1" applyAlignment="1">
      <alignment vertical="center"/>
    </xf>
    <xf numFmtId="38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6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vertical="center"/>
    </xf>
    <xf numFmtId="41" fontId="5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5" fillId="0" borderId="0" xfId="1" applyNumberFormat="1" applyFont="1" applyAlignment="1">
      <alignment vertical="center"/>
    </xf>
    <xf numFmtId="49" fontId="7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vertical="center"/>
    </xf>
    <xf numFmtId="38" fontId="4" fillId="0" borderId="1" xfId="0" applyNumberFormat="1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1" fontId="4" fillId="0" borderId="0" xfId="4" quotePrefix="1" applyFont="1" applyFill="1" applyBorder="1" applyAlignment="1">
      <alignment vertical="center"/>
    </xf>
    <xf numFmtId="49" fontId="4" fillId="0" borderId="0" xfId="0" quotePrefix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0" xfId="0" quotePrefix="1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38" fontId="4" fillId="0" borderId="0" xfId="0" applyNumberFormat="1" applyFont="1" applyBorder="1" applyAlignment="1">
      <alignment horizontal="center" vertical="center"/>
    </xf>
    <xf numFmtId="38" fontId="6" fillId="0" borderId="0" xfId="0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1" fontId="4" fillId="0" borderId="2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horizontal="right" vertical="center"/>
    </xf>
    <xf numFmtId="41" fontId="4" fillId="0" borderId="2" xfId="0" applyNumberFormat="1" applyFont="1" applyFill="1" applyBorder="1" applyAlignment="1">
      <alignment horizontal="center" vertical="center"/>
    </xf>
    <xf numFmtId="38" fontId="4" fillId="0" borderId="0" xfId="0" applyNumberFormat="1" applyFont="1" applyAlignment="1">
      <alignment horizontal="left" vertical="center"/>
    </xf>
    <xf numFmtId="41" fontId="4" fillId="0" borderId="0" xfId="1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41" fontId="4" fillId="0" borderId="4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3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center" vertical="center"/>
    </xf>
    <xf numFmtId="166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38" fontId="6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41" fontId="4" fillId="0" borderId="5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>
      <alignment horizontal="center" vertical="center"/>
    </xf>
    <xf numFmtId="41" fontId="4" fillId="0" borderId="0" xfId="2" applyNumberFormat="1" applyFont="1" applyFill="1" applyAlignment="1">
      <alignment horizontal="right" vertical="center"/>
    </xf>
    <xf numFmtId="41" fontId="4" fillId="0" borderId="0" xfId="2" quotePrefix="1" applyNumberFormat="1" applyFont="1" applyFill="1" applyBorder="1" applyAlignment="1" applyProtection="1">
      <alignment horizontal="center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3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38" fontId="4" fillId="0" borderId="0" xfId="0" applyNumberFormat="1" applyFont="1" applyFill="1" applyBorder="1" applyAlignment="1">
      <alignment vertical="center"/>
    </xf>
    <xf numFmtId="41" fontId="4" fillId="0" borderId="3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horizontal="center" vertical="center"/>
    </xf>
    <xf numFmtId="41" fontId="4" fillId="0" borderId="4" xfId="2" applyNumberFormat="1" applyFont="1" applyFill="1" applyBorder="1" applyAlignment="1">
      <alignment horizontal="right" vertical="center"/>
    </xf>
    <xf numFmtId="41" fontId="4" fillId="0" borderId="6" xfId="2" applyNumberFormat="1" applyFont="1" applyFill="1" applyBorder="1" applyAlignment="1">
      <alignment horizontal="right" vertical="center"/>
    </xf>
    <xf numFmtId="41" fontId="4" fillId="0" borderId="5" xfId="2" applyNumberFormat="1" applyFont="1" applyFill="1" applyBorder="1" applyAlignment="1">
      <alignment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1" fontId="7" fillId="0" borderId="0" xfId="0" applyNumberFormat="1" applyFont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41" fontId="4" fillId="0" borderId="3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vertical="center"/>
    </xf>
    <xf numFmtId="41" fontId="4" fillId="0" borderId="0" xfId="3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5" fillId="0" borderId="0" xfId="0" applyNumberFormat="1" applyFont="1" applyAlignment="1">
      <alignment horizontal="center" vertical="center"/>
    </xf>
    <xf numFmtId="41" fontId="4" fillId="0" borderId="0" xfId="2" quotePrefix="1" applyNumberFormat="1" applyFont="1" applyAlignment="1">
      <alignment horizontal="center" vertical="center"/>
    </xf>
    <xf numFmtId="41" fontId="4" fillId="0" borderId="0" xfId="2" applyNumberFormat="1" applyFont="1" applyAlignment="1">
      <alignment vertical="center"/>
    </xf>
    <xf numFmtId="41" fontId="4" fillId="0" borderId="0" xfId="2" applyNumberFormat="1" applyFont="1" applyAlignment="1">
      <alignment horizontal="right" vertical="center"/>
    </xf>
    <xf numFmtId="41" fontId="4" fillId="0" borderId="0" xfId="2" applyNumberFormat="1" applyFont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41" fontId="4" fillId="0" borderId="2" xfId="11" applyNumberFormat="1" applyFont="1" applyFill="1" applyBorder="1" applyAlignment="1">
      <alignment horizontal="right" vertical="center"/>
    </xf>
    <xf numFmtId="41" fontId="4" fillId="0" borderId="0" xfId="11" applyNumberFormat="1" applyFont="1" applyFill="1" applyAlignment="1">
      <alignment horizontal="right" vertical="center"/>
    </xf>
    <xf numFmtId="41" fontId="4" fillId="0" borderId="0" xfId="11" quotePrefix="1" applyNumberFormat="1" applyFont="1" applyFill="1" applyAlignment="1">
      <alignment horizontal="center" vertical="center"/>
    </xf>
    <xf numFmtId="41" fontId="4" fillId="0" borderId="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41" fontId="4" fillId="0" borderId="0" xfId="2" quotePrefix="1" applyNumberFormat="1" applyFont="1" applyFill="1" applyAlignment="1">
      <alignment horizontal="center" vertical="center"/>
    </xf>
    <xf numFmtId="41" fontId="4" fillId="0" borderId="0" xfId="2" applyNumberFormat="1" applyFont="1" applyFill="1" applyAlignment="1">
      <alignment vertical="center"/>
    </xf>
    <xf numFmtId="41" fontId="4" fillId="0" borderId="0" xfId="2" quotePrefix="1" applyNumberFormat="1" applyFont="1" applyFill="1" applyAlignment="1">
      <alignment horizontal="right" vertical="center"/>
    </xf>
    <xf numFmtId="49" fontId="6" fillId="0" borderId="0" xfId="0" applyNumberFormat="1" applyFont="1" applyAlignment="1">
      <alignment vertical="center"/>
    </xf>
    <xf numFmtId="37" fontId="4" fillId="0" borderId="2" xfId="0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center" vertical="center"/>
    </xf>
    <xf numFmtId="49" fontId="6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37" fontId="4" fillId="0" borderId="0" xfId="0" applyNumberFormat="1" applyFont="1" applyFill="1" applyAlignment="1">
      <alignment horizontal="center" vertical="center"/>
    </xf>
    <xf numFmtId="49" fontId="6" fillId="0" borderId="0" xfId="4" applyNumberFormat="1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2">
    <cellStyle name="Comma" xfId="1" builtinId="3"/>
    <cellStyle name="Comma 2" xfId="2" xr:uid="{00000000-0005-0000-0000-000001000000}"/>
    <cellStyle name="Comma 2 12" xfId="11" xr:uid="{39110648-A53A-4FFA-9583-B2ED8694BAF4}"/>
    <cellStyle name="Comma 6" xfId="3" xr:uid="{00000000-0005-0000-0000-000002000000}"/>
    <cellStyle name="Index Number" xfId="4" xr:uid="{00000000-0005-0000-0000-000003000000}"/>
    <cellStyle name="Normal" xfId="0" builtinId="0"/>
    <cellStyle name="Normal 16" xfId="5" xr:uid="{00000000-0005-0000-0000-000005000000}"/>
    <cellStyle name="Normal 2" xfId="6" xr:uid="{00000000-0005-0000-0000-000006000000}"/>
    <cellStyle name="Normal 20" xfId="7" xr:uid="{00000000-0005-0000-0000-000007000000}"/>
    <cellStyle name="Normal 21" xfId="8" xr:uid="{00000000-0005-0000-0000-000008000000}"/>
    <cellStyle name="Normal 22" xfId="9" xr:uid="{00000000-0005-0000-0000-000009000000}"/>
    <cellStyle name="Normal 3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568325</xdr:colOff>
      <xdr:row>0</xdr:row>
      <xdr:rowOff>156633</xdr:rowOff>
    </xdr:from>
    <xdr:to>
      <xdr:col>10</xdr:col>
      <xdr:colOff>65617</xdr:colOff>
      <xdr:row>2</xdr:row>
      <xdr:rowOff>280458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F6570FA7-4A2E-464E-95DC-9C2388A55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0825" y="156633"/>
          <a:ext cx="17621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1187450</xdr:colOff>
      <xdr:row>25</xdr:row>
      <xdr:rowOff>131233</xdr:rowOff>
    </xdr:from>
    <xdr:to>
      <xdr:col>2</xdr:col>
      <xdr:colOff>208491</xdr:colOff>
      <xdr:row>28</xdr:row>
      <xdr:rowOff>93133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80FBE9EF-985B-4D8D-B73C-1789D6305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187450" y="7274983"/>
          <a:ext cx="2069041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478847</xdr:colOff>
      <xdr:row>29</xdr:row>
      <xdr:rowOff>235527</xdr:rowOff>
    </xdr:from>
    <xdr:to>
      <xdr:col>9</xdr:col>
      <xdr:colOff>41563</xdr:colOff>
      <xdr:row>32</xdr:row>
      <xdr:rowOff>64943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9F56D24F-F151-40F1-B642-9A8E41DE6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4029" y="8773391"/>
          <a:ext cx="1762125" cy="712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568901</xdr:colOff>
      <xdr:row>67</xdr:row>
      <xdr:rowOff>109106</xdr:rowOff>
    </xdr:from>
    <xdr:to>
      <xdr:col>10</xdr:col>
      <xdr:colOff>384463</xdr:colOff>
      <xdr:row>70</xdr:row>
      <xdr:rowOff>71006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27B3CE62-A0F7-4E16-88B5-EB919D5AD8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314083" y="19834515"/>
          <a:ext cx="2066925" cy="8451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802481</xdr:colOff>
      <xdr:row>0</xdr:row>
      <xdr:rowOff>188119</xdr:rowOff>
    </xdr:from>
    <xdr:to>
      <xdr:col>10</xdr:col>
      <xdr:colOff>42862</xdr:colOff>
      <xdr:row>2</xdr:row>
      <xdr:rowOff>273844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F0F3D373-B4CF-4081-AE02-7CDA29CD1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794" y="188119"/>
          <a:ext cx="176450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1328739</xdr:colOff>
      <xdr:row>35</xdr:row>
      <xdr:rowOff>2381</xdr:rowOff>
    </xdr:from>
    <xdr:to>
      <xdr:col>2</xdr:col>
      <xdr:colOff>100014</xdr:colOff>
      <xdr:row>37</xdr:row>
      <xdr:rowOff>216693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C9287E22-4E2C-4A77-90FC-9010452F1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328739" y="10837069"/>
          <a:ext cx="2069306" cy="8334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485775</xdr:colOff>
      <xdr:row>40</xdr:row>
      <xdr:rowOff>76200</xdr:rowOff>
    </xdr:from>
    <xdr:to>
      <xdr:col>8</xdr:col>
      <xdr:colOff>990600</xdr:colOff>
      <xdr:row>42</xdr:row>
      <xdr:rowOff>161925</xdr:rowOff>
    </xdr:to>
    <xdr:pic>
      <xdr:nvPicPr>
        <xdr:cNvPr id="4" name="Picture 3" hidden="1">
          <a:extLst>
            <a:ext uri="{FF2B5EF4-FFF2-40B4-BE49-F238E27FC236}">
              <a16:creationId xmlns:a16="http://schemas.microsoft.com/office/drawing/2014/main" id="{9EAC499C-FE94-40FE-B486-AD90A0F79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7375" y="12268200"/>
          <a:ext cx="18002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1362075</xdr:colOff>
      <xdr:row>66</xdr:row>
      <xdr:rowOff>152400</xdr:rowOff>
    </xdr:from>
    <xdr:to>
      <xdr:col>2</xdr:col>
      <xdr:colOff>190500</xdr:colOff>
      <xdr:row>69</xdr:row>
      <xdr:rowOff>57150</xdr:rowOff>
    </xdr:to>
    <xdr:pic>
      <xdr:nvPicPr>
        <xdr:cNvPr id="5" name="Picture 4" hidden="1">
          <a:extLst>
            <a:ext uri="{FF2B5EF4-FFF2-40B4-BE49-F238E27FC236}">
              <a16:creationId xmlns:a16="http://schemas.microsoft.com/office/drawing/2014/main" id="{A32CD221-F3EE-466E-BD24-353740B3A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362075" y="20269200"/>
          <a:ext cx="21050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304800</xdr:colOff>
      <xdr:row>72</xdr:row>
      <xdr:rowOff>266700</xdr:rowOff>
    </xdr:from>
    <xdr:to>
      <xdr:col>8</xdr:col>
      <xdr:colOff>847725</xdr:colOff>
      <xdr:row>75</xdr:row>
      <xdr:rowOff>47625</xdr:rowOff>
    </xdr:to>
    <xdr:pic>
      <xdr:nvPicPr>
        <xdr:cNvPr id="6" name="Picture 5" hidden="1">
          <a:extLst>
            <a:ext uri="{FF2B5EF4-FFF2-40B4-BE49-F238E27FC236}">
              <a16:creationId xmlns:a16="http://schemas.microsoft.com/office/drawing/2014/main" id="{F2366619-BE0D-436E-9A78-539B6CBA43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22212300"/>
          <a:ext cx="183832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1752600</xdr:colOff>
      <xdr:row>106</xdr:row>
      <xdr:rowOff>152400</xdr:rowOff>
    </xdr:from>
    <xdr:to>
      <xdr:col>4</xdr:col>
      <xdr:colOff>9525</xdr:colOff>
      <xdr:row>109</xdr:row>
      <xdr:rowOff>57150</xdr:rowOff>
    </xdr:to>
    <xdr:pic>
      <xdr:nvPicPr>
        <xdr:cNvPr id="7" name="Picture 4" hidden="1">
          <a:extLst>
            <a:ext uri="{FF2B5EF4-FFF2-40B4-BE49-F238E27FC236}">
              <a16:creationId xmlns:a16="http://schemas.microsoft.com/office/drawing/2014/main" id="{130C820A-FB45-4987-81FA-28D5CA8FF9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752600" y="32461200"/>
          <a:ext cx="21431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614362</xdr:colOff>
      <xdr:row>0</xdr:row>
      <xdr:rowOff>295275</xdr:rowOff>
    </xdr:from>
    <xdr:to>
      <xdr:col>16</xdr:col>
      <xdr:colOff>1004887</xdr:colOff>
      <xdr:row>3</xdr:row>
      <xdr:rowOff>71437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FA6375A0-6C1C-4D19-9F44-20005A2996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5737" y="295275"/>
          <a:ext cx="17716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319087</xdr:colOff>
      <xdr:row>27</xdr:row>
      <xdr:rowOff>61912</xdr:rowOff>
    </xdr:from>
    <xdr:to>
      <xdr:col>16</xdr:col>
      <xdr:colOff>1014412</xdr:colOff>
      <xdr:row>29</xdr:row>
      <xdr:rowOff>276225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25995962-7425-4B2E-85A6-303C5A26B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1320462" y="8420100"/>
          <a:ext cx="2076450" cy="833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568902</xdr:colOff>
      <xdr:row>0</xdr:row>
      <xdr:rowOff>169719</xdr:rowOff>
    </xdr:from>
    <xdr:to>
      <xdr:col>16</xdr:col>
      <xdr:colOff>429491</xdr:colOff>
      <xdr:row>2</xdr:row>
      <xdr:rowOff>255443</xdr:rowOff>
    </xdr:to>
    <xdr:pic>
      <xdr:nvPicPr>
        <xdr:cNvPr id="2" name="Picture 1" hidden="1">
          <a:extLst>
            <a:ext uri="{FF2B5EF4-FFF2-40B4-BE49-F238E27FC236}">
              <a16:creationId xmlns:a16="http://schemas.microsoft.com/office/drawing/2014/main" id="{2986E920-5532-4AE9-9F95-98A0378BB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9084" y="169719"/>
          <a:ext cx="1765589" cy="7091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416501</xdr:colOff>
      <xdr:row>25</xdr:row>
      <xdr:rowOff>159327</xdr:rowOff>
    </xdr:from>
    <xdr:to>
      <xdr:col>16</xdr:col>
      <xdr:colOff>581890</xdr:colOff>
      <xdr:row>28</xdr:row>
      <xdr:rowOff>64077</xdr:rowOff>
    </xdr:to>
    <xdr:pic>
      <xdr:nvPicPr>
        <xdr:cNvPr id="3" name="Picture 4" hidden="1">
          <a:extLst>
            <a:ext uri="{FF2B5EF4-FFF2-40B4-BE49-F238E27FC236}">
              <a16:creationId xmlns:a16="http://schemas.microsoft.com/office/drawing/2014/main" id="{71588781-2F2A-4D7B-B162-734874BAA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10876683" y="7952509"/>
          <a:ext cx="2070389" cy="839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2"/>
  <sheetViews>
    <sheetView showGridLines="0" tabSelected="1" view="pageBreakPreview" topLeftCell="A2" zoomScale="90" zoomScaleNormal="70" zoomScaleSheetLayoutView="90" workbookViewId="0">
      <selection activeCell="I11" sqref="I11"/>
    </sheetView>
  </sheetViews>
  <sheetFormatPr defaultRowHeight="23.1" customHeight="1" x14ac:dyDescent="0.5"/>
  <cols>
    <col min="1" max="1" width="44.5703125" style="55" customWidth="1"/>
    <col min="2" max="2" width="1.140625" style="33" customWidth="1"/>
    <col min="3" max="3" width="7.85546875" style="33" customWidth="1"/>
    <col min="4" max="4" width="0.85546875" style="33" customWidth="1"/>
    <col min="5" max="5" width="16.140625" style="33" customWidth="1"/>
    <col min="6" max="6" width="0.85546875" style="33" customWidth="1"/>
    <col min="7" max="7" width="16.140625" style="14" customWidth="1"/>
    <col min="8" max="8" width="0.85546875" style="38" customWidth="1"/>
    <col min="9" max="9" width="16.140625" style="14" customWidth="1"/>
    <col min="10" max="10" width="0.85546875" style="14" customWidth="1"/>
    <col min="11" max="11" width="16.140625" style="14" customWidth="1"/>
    <col min="12" max="16384" width="9.140625" style="13"/>
  </cols>
  <sheetData>
    <row r="1" spans="1:11" s="99" customFormat="1" ht="23.1" customHeight="1" x14ac:dyDescent="0.5">
      <c r="A1" s="128" t="s">
        <v>43</v>
      </c>
      <c r="B1" s="128"/>
      <c r="C1" s="128"/>
      <c r="D1" s="128"/>
      <c r="E1" s="128"/>
      <c r="F1" s="128"/>
      <c r="G1" s="128"/>
      <c r="H1" s="43"/>
    </row>
    <row r="2" spans="1:11" ht="23.1" customHeight="1" x14ac:dyDescent="0.5">
      <c r="A2" s="128" t="s">
        <v>72</v>
      </c>
      <c r="B2" s="128"/>
      <c r="C2" s="128"/>
      <c r="D2" s="128"/>
      <c r="E2" s="128"/>
      <c r="F2" s="128"/>
      <c r="G2" s="128"/>
      <c r="H2" s="24"/>
      <c r="I2" s="13"/>
      <c r="J2" s="13"/>
      <c r="K2" s="13"/>
    </row>
    <row r="3" spans="1:11" s="99" customFormat="1" ht="23.1" customHeight="1" x14ac:dyDescent="0.5">
      <c r="A3" s="128" t="s">
        <v>155</v>
      </c>
      <c r="B3" s="128"/>
      <c r="C3" s="128"/>
      <c r="D3" s="128"/>
      <c r="E3" s="128"/>
      <c r="F3" s="128"/>
      <c r="G3" s="128"/>
      <c r="H3" s="43"/>
    </row>
    <row r="4" spans="1:11" ht="23.1" customHeight="1" x14ac:dyDescent="0.5">
      <c r="A4" s="13"/>
      <c r="B4" s="13"/>
      <c r="F4" s="13"/>
      <c r="H4" s="24"/>
      <c r="I4" s="13"/>
      <c r="K4" s="69" t="s">
        <v>3</v>
      </c>
    </row>
    <row r="5" spans="1:11" ht="23.1" customHeight="1" x14ac:dyDescent="0.5">
      <c r="A5" s="13"/>
      <c r="B5" s="13"/>
      <c r="E5" s="130" t="s">
        <v>137</v>
      </c>
      <c r="F5" s="130"/>
      <c r="G5" s="130"/>
      <c r="H5" s="24"/>
      <c r="I5" s="13"/>
    </row>
    <row r="6" spans="1:11" ht="23.1" customHeight="1" x14ac:dyDescent="0.5">
      <c r="A6" s="13"/>
      <c r="B6" s="13"/>
      <c r="E6" s="129" t="s">
        <v>136</v>
      </c>
      <c r="F6" s="129"/>
      <c r="G6" s="129"/>
      <c r="H6" s="66"/>
      <c r="I6" s="129" t="s">
        <v>1</v>
      </c>
      <c r="J6" s="129"/>
      <c r="K6" s="129"/>
    </row>
    <row r="7" spans="1:11" ht="23.1" customHeight="1" x14ac:dyDescent="0.5">
      <c r="A7" s="13"/>
      <c r="B7" s="13"/>
      <c r="E7" s="75" t="s">
        <v>78</v>
      </c>
      <c r="F7" s="13"/>
      <c r="G7" s="75" t="s">
        <v>78</v>
      </c>
      <c r="H7" s="75"/>
      <c r="I7" s="75" t="s">
        <v>78</v>
      </c>
      <c r="J7" s="13"/>
      <c r="K7" s="75" t="s">
        <v>78</v>
      </c>
    </row>
    <row r="8" spans="1:11" ht="23.1" customHeight="1" x14ac:dyDescent="0.5">
      <c r="A8" s="13"/>
      <c r="B8" s="15"/>
      <c r="C8" s="103" t="s">
        <v>30</v>
      </c>
      <c r="D8" s="38"/>
      <c r="E8" s="68">
        <v>2020</v>
      </c>
      <c r="F8" s="24"/>
      <c r="G8" s="68">
        <v>2019</v>
      </c>
      <c r="H8" s="75"/>
      <c r="I8" s="68">
        <v>2020</v>
      </c>
      <c r="J8" s="24"/>
      <c r="K8" s="68">
        <v>2019</v>
      </c>
    </row>
    <row r="9" spans="1:11" ht="23.1" customHeight="1" x14ac:dyDescent="0.5">
      <c r="A9" s="2" t="s">
        <v>4</v>
      </c>
      <c r="B9" s="13"/>
      <c r="F9" s="13"/>
      <c r="G9" s="16"/>
      <c r="H9" s="24"/>
      <c r="I9" s="16"/>
      <c r="J9" s="16"/>
      <c r="K9" s="16"/>
    </row>
    <row r="10" spans="1:11" ht="23.1" customHeight="1" x14ac:dyDescent="0.5">
      <c r="A10" s="6" t="s">
        <v>83</v>
      </c>
      <c r="B10" s="19"/>
      <c r="C10" s="35" t="s">
        <v>62</v>
      </c>
      <c r="D10" s="35"/>
      <c r="E10" s="14">
        <v>263536309</v>
      </c>
      <c r="F10" s="14"/>
      <c r="G10" s="14">
        <v>139646681</v>
      </c>
      <c r="H10" s="14"/>
      <c r="I10" s="14">
        <v>263536309</v>
      </c>
      <c r="J10" s="107"/>
      <c r="K10" s="14">
        <v>139646681</v>
      </c>
    </row>
    <row r="11" spans="1:11" ht="23.1" customHeight="1" x14ac:dyDescent="0.5">
      <c r="A11" s="6" t="s">
        <v>58</v>
      </c>
      <c r="B11" s="19"/>
      <c r="C11" s="35" t="s">
        <v>66</v>
      </c>
      <c r="D11" s="35"/>
      <c r="E11" s="14">
        <v>495415614</v>
      </c>
      <c r="F11" s="14"/>
      <c r="G11" s="14">
        <v>460188833</v>
      </c>
      <c r="H11" s="14"/>
      <c r="I11" s="14">
        <v>495415614</v>
      </c>
      <c r="J11" s="107"/>
      <c r="K11" s="14">
        <v>460188833</v>
      </c>
    </row>
    <row r="12" spans="1:11" ht="23.1" customHeight="1" x14ac:dyDescent="0.5">
      <c r="A12" s="6" t="s">
        <v>5</v>
      </c>
      <c r="B12" s="19"/>
      <c r="C12" s="35"/>
      <c r="D12" s="35"/>
      <c r="E12" s="14">
        <v>6310348</v>
      </c>
      <c r="F12" s="14"/>
      <c r="G12" s="14">
        <v>7992591</v>
      </c>
      <c r="H12" s="14"/>
      <c r="I12" s="14">
        <v>6310348</v>
      </c>
      <c r="J12" s="107"/>
      <c r="K12" s="14">
        <v>7992591</v>
      </c>
    </row>
    <row r="13" spans="1:11" ht="23.1" customHeight="1" x14ac:dyDescent="0.5">
      <c r="A13" s="6" t="s">
        <v>54</v>
      </c>
      <c r="B13" s="19"/>
      <c r="C13" s="35" t="s">
        <v>63</v>
      </c>
      <c r="D13" s="35"/>
      <c r="E13" s="14">
        <v>530518011</v>
      </c>
      <c r="F13" s="14"/>
      <c r="G13" s="14">
        <v>659616170</v>
      </c>
      <c r="H13" s="14"/>
      <c r="I13" s="14">
        <v>530518011</v>
      </c>
      <c r="J13" s="107"/>
      <c r="K13" s="14">
        <v>659616170</v>
      </c>
    </row>
    <row r="14" spans="1:11" ht="23.1" customHeight="1" x14ac:dyDescent="0.5">
      <c r="A14" s="6" t="s">
        <v>88</v>
      </c>
      <c r="B14" s="19"/>
      <c r="C14" s="35" t="s">
        <v>89</v>
      </c>
      <c r="D14" s="35"/>
      <c r="E14" s="14">
        <v>598821741</v>
      </c>
      <c r="F14" s="14"/>
      <c r="G14" s="14">
        <v>532731843</v>
      </c>
      <c r="H14" s="14"/>
      <c r="I14" s="14">
        <v>598821741</v>
      </c>
      <c r="J14" s="107"/>
      <c r="K14" s="14">
        <v>532731843</v>
      </c>
    </row>
    <row r="15" spans="1:11" ht="23.1" customHeight="1" x14ac:dyDescent="0.5">
      <c r="A15" s="6" t="s">
        <v>61</v>
      </c>
      <c r="B15" s="19"/>
      <c r="C15" s="35"/>
      <c r="D15" s="35"/>
      <c r="E15" s="14"/>
      <c r="F15" s="14"/>
      <c r="H15" s="107"/>
    </row>
    <row r="16" spans="1:11" ht="23.1" customHeight="1" x14ac:dyDescent="0.5">
      <c r="A16" s="6" t="s">
        <v>6</v>
      </c>
      <c r="B16" s="19"/>
      <c r="C16" s="35" t="s">
        <v>67</v>
      </c>
      <c r="D16" s="35"/>
      <c r="E16" s="14">
        <v>3242393635</v>
      </c>
      <c r="F16" s="14"/>
      <c r="G16" s="14">
        <v>3044185647</v>
      </c>
      <c r="H16" s="107"/>
      <c r="I16" s="14">
        <v>3242393635</v>
      </c>
      <c r="K16" s="14">
        <v>2988961052</v>
      </c>
    </row>
    <row r="17" spans="1:11" ht="23.1" customHeight="1" x14ac:dyDescent="0.5">
      <c r="A17" s="6" t="s">
        <v>157</v>
      </c>
      <c r="B17" s="19"/>
      <c r="C17" s="35" t="s">
        <v>118</v>
      </c>
      <c r="D17" s="35"/>
      <c r="E17" s="14">
        <v>644535</v>
      </c>
      <c r="F17" s="14"/>
      <c r="G17" s="14">
        <v>949846</v>
      </c>
      <c r="H17" s="107"/>
      <c r="I17" s="14">
        <v>644535</v>
      </c>
      <c r="K17" s="14">
        <v>949846</v>
      </c>
    </row>
    <row r="18" spans="1:11" ht="23.1" customHeight="1" x14ac:dyDescent="0.5">
      <c r="A18" s="1" t="s">
        <v>134</v>
      </c>
      <c r="B18" s="19"/>
      <c r="C18" s="35" t="s">
        <v>90</v>
      </c>
      <c r="D18" s="35"/>
      <c r="E18" s="14">
        <v>24810808</v>
      </c>
      <c r="F18" s="14"/>
      <c r="G18" s="14">
        <v>27016839</v>
      </c>
      <c r="H18" s="107"/>
      <c r="I18" s="14">
        <v>33337976</v>
      </c>
      <c r="K18" s="14">
        <v>43256079</v>
      </c>
    </row>
    <row r="19" spans="1:11" ht="23.1" customHeight="1" x14ac:dyDescent="0.5">
      <c r="A19" s="6" t="s">
        <v>59</v>
      </c>
      <c r="B19" s="19"/>
      <c r="C19" s="35" t="s">
        <v>55</v>
      </c>
      <c r="D19" s="35"/>
      <c r="E19" s="14">
        <v>212575466</v>
      </c>
      <c r="F19" s="14"/>
      <c r="G19" s="14">
        <v>242549566</v>
      </c>
      <c r="H19" s="107"/>
      <c r="I19" s="14">
        <v>212575466</v>
      </c>
      <c r="K19" s="14">
        <v>242549566</v>
      </c>
    </row>
    <row r="20" spans="1:11" ht="23.1" customHeight="1" x14ac:dyDescent="0.5">
      <c r="A20" s="6" t="s">
        <v>158</v>
      </c>
      <c r="B20" s="19"/>
      <c r="C20" s="35" t="s">
        <v>180</v>
      </c>
      <c r="D20" s="35"/>
      <c r="E20" s="14">
        <v>57274903</v>
      </c>
      <c r="F20" s="14"/>
      <c r="G20" s="14">
        <v>0</v>
      </c>
      <c r="H20" s="107"/>
      <c r="I20" s="14">
        <v>57274903</v>
      </c>
      <c r="K20" s="14">
        <v>0</v>
      </c>
    </row>
    <row r="21" spans="1:11" ht="23.1" customHeight="1" x14ac:dyDescent="0.5">
      <c r="A21" s="6" t="s">
        <v>60</v>
      </c>
      <c r="B21" s="19"/>
      <c r="C21" s="35" t="s">
        <v>186</v>
      </c>
      <c r="D21" s="35"/>
      <c r="E21" s="14">
        <v>19009224</v>
      </c>
      <c r="F21" s="14"/>
      <c r="G21" s="14">
        <v>53359278</v>
      </c>
      <c r="H21" s="107"/>
      <c r="I21" s="14">
        <v>19009224</v>
      </c>
      <c r="K21" s="14">
        <v>53359278</v>
      </c>
    </row>
    <row r="22" spans="1:11" ht="23.1" customHeight="1" x14ac:dyDescent="0.5">
      <c r="A22" s="6" t="s">
        <v>44</v>
      </c>
      <c r="B22" s="19"/>
      <c r="C22" s="35" t="s">
        <v>187</v>
      </c>
      <c r="D22" s="35"/>
      <c r="E22" s="14">
        <v>234453056</v>
      </c>
      <c r="F22" s="14"/>
      <c r="G22" s="14">
        <v>213721758</v>
      </c>
      <c r="H22" s="107"/>
      <c r="I22" s="14">
        <v>221702704</v>
      </c>
      <c r="K22" s="14">
        <v>210473910</v>
      </c>
    </row>
    <row r="23" spans="1:11" ht="23.1" customHeight="1" x14ac:dyDescent="0.5">
      <c r="A23" s="1" t="s">
        <v>7</v>
      </c>
      <c r="B23" s="19"/>
      <c r="C23" s="35"/>
      <c r="D23" s="35"/>
      <c r="E23" s="14"/>
      <c r="F23" s="14"/>
      <c r="H23" s="107"/>
    </row>
    <row r="24" spans="1:11" ht="23.1" customHeight="1" x14ac:dyDescent="0.5">
      <c r="A24" s="1" t="s">
        <v>69</v>
      </c>
      <c r="B24" s="19"/>
      <c r="C24" s="35" t="s">
        <v>119</v>
      </c>
      <c r="D24" s="35"/>
      <c r="E24" s="14">
        <v>104296360</v>
      </c>
      <c r="F24" s="14"/>
      <c r="G24" s="14">
        <v>118749174</v>
      </c>
      <c r="H24" s="107"/>
      <c r="I24" s="14">
        <v>104296360</v>
      </c>
      <c r="K24" s="14">
        <v>118749174</v>
      </c>
    </row>
    <row r="25" spans="1:11" ht="23.1" customHeight="1" x14ac:dyDescent="0.5">
      <c r="A25" s="1" t="s">
        <v>87</v>
      </c>
      <c r="B25" s="19"/>
      <c r="C25" s="35"/>
      <c r="D25" s="35"/>
      <c r="E25" s="14">
        <v>148316496</v>
      </c>
      <c r="F25" s="14"/>
      <c r="G25" s="14">
        <v>73691390</v>
      </c>
      <c r="H25" s="107"/>
      <c r="I25" s="14">
        <v>148316496</v>
      </c>
      <c r="K25" s="14">
        <v>73691390</v>
      </c>
    </row>
    <row r="26" spans="1:11" ht="23.1" customHeight="1" x14ac:dyDescent="0.5">
      <c r="A26" s="1" t="s">
        <v>8</v>
      </c>
      <c r="B26" s="17"/>
      <c r="C26" s="35"/>
      <c r="D26" s="35"/>
      <c r="E26" s="14">
        <v>139557665</v>
      </c>
      <c r="F26" s="14"/>
      <c r="G26" s="14">
        <v>128901665</v>
      </c>
      <c r="H26" s="107"/>
      <c r="I26" s="14">
        <v>139557665</v>
      </c>
      <c r="K26" s="14">
        <v>128901665</v>
      </c>
    </row>
    <row r="27" spans="1:11" ht="23.1" customHeight="1" thickBot="1" x14ac:dyDescent="0.55000000000000004">
      <c r="A27" s="3" t="s">
        <v>9</v>
      </c>
      <c r="B27" s="13"/>
      <c r="C27" s="65"/>
      <c r="D27" s="65"/>
      <c r="E27" s="83">
        <f>SUM(E10:E26)</f>
        <v>6077934171</v>
      </c>
      <c r="F27" s="21"/>
      <c r="G27" s="83">
        <f>SUM(G10:G26)</f>
        <v>5703301281</v>
      </c>
      <c r="H27" s="56"/>
      <c r="I27" s="83">
        <f>SUM(I10:I26)</f>
        <v>6073710987</v>
      </c>
      <c r="J27" s="101"/>
      <c r="K27" s="83">
        <f>SUM(K10:K26)</f>
        <v>5661068078</v>
      </c>
    </row>
    <row r="28" spans="1:11" ht="23.1" customHeight="1" thickTop="1" x14ac:dyDescent="0.5">
      <c r="A28" s="13"/>
      <c r="B28" s="13"/>
      <c r="F28" s="13"/>
      <c r="H28" s="24"/>
    </row>
    <row r="29" spans="1:11" ht="23.1" customHeight="1" x14ac:dyDescent="0.5">
      <c r="A29" s="1" t="s">
        <v>10</v>
      </c>
      <c r="B29" s="13"/>
      <c r="F29" s="13"/>
      <c r="H29" s="24"/>
    </row>
    <row r="30" spans="1:11" s="99" customFormat="1" ht="23.1" customHeight="1" x14ac:dyDescent="0.5">
      <c r="A30" s="128" t="s">
        <v>43</v>
      </c>
      <c r="B30" s="128"/>
      <c r="C30" s="128"/>
      <c r="D30" s="128"/>
      <c r="E30" s="128"/>
      <c r="F30" s="128"/>
      <c r="G30" s="128"/>
      <c r="H30" s="43"/>
    </row>
    <row r="31" spans="1:11" ht="23.1" customHeight="1" x14ac:dyDescent="0.5">
      <c r="A31" s="128" t="s">
        <v>73</v>
      </c>
      <c r="B31" s="128"/>
      <c r="C31" s="128"/>
      <c r="D31" s="128"/>
      <c r="E31" s="128"/>
      <c r="F31" s="128"/>
      <c r="G31" s="128"/>
      <c r="H31" s="24"/>
      <c r="I31" s="13"/>
      <c r="J31" s="13"/>
      <c r="K31" s="13"/>
    </row>
    <row r="32" spans="1:11" s="99" customFormat="1" ht="23.1" customHeight="1" x14ac:dyDescent="0.5">
      <c r="A32" s="128" t="s">
        <v>155</v>
      </c>
      <c r="B32" s="128"/>
      <c r="C32" s="128"/>
      <c r="D32" s="128"/>
      <c r="E32" s="128"/>
      <c r="F32" s="128"/>
      <c r="G32" s="128"/>
      <c r="H32" s="43"/>
    </row>
    <row r="33" spans="1:11" ht="23.1" customHeight="1" x14ac:dyDescent="0.5">
      <c r="A33" s="13"/>
      <c r="B33" s="13"/>
      <c r="F33" s="13"/>
      <c r="H33" s="24"/>
      <c r="I33" s="13"/>
      <c r="J33" s="69"/>
      <c r="K33" s="69" t="s">
        <v>3</v>
      </c>
    </row>
    <row r="34" spans="1:11" ht="23.1" customHeight="1" x14ac:dyDescent="0.5">
      <c r="A34" s="13"/>
      <c r="B34" s="13"/>
      <c r="E34" s="130" t="s">
        <v>137</v>
      </c>
      <c r="F34" s="130"/>
      <c r="G34" s="130"/>
      <c r="H34" s="24"/>
      <c r="I34" s="13"/>
      <c r="J34" s="69"/>
      <c r="K34" s="69"/>
    </row>
    <row r="35" spans="1:11" ht="23.1" customHeight="1" x14ac:dyDescent="0.5">
      <c r="A35" s="13"/>
      <c r="B35" s="13"/>
      <c r="E35" s="129" t="s">
        <v>136</v>
      </c>
      <c r="F35" s="129"/>
      <c r="G35" s="129"/>
      <c r="H35" s="66"/>
      <c r="I35" s="129" t="s">
        <v>1</v>
      </c>
      <c r="J35" s="129"/>
      <c r="K35" s="129"/>
    </row>
    <row r="36" spans="1:11" ht="23.1" customHeight="1" x14ac:dyDescent="0.5">
      <c r="A36" s="13"/>
      <c r="B36" s="13"/>
      <c r="E36" s="75" t="s">
        <v>78</v>
      </c>
      <c r="F36" s="13"/>
      <c r="G36" s="75" t="s">
        <v>78</v>
      </c>
      <c r="H36" s="75"/>
      <c r="I36" s="75" t="s">
        <v>78</v>
      </c>
      <c r="J36" s="13"/>
      <c r="K36" s="75" t="s">
        <v>78</v>
      </c>
    </row>
    <row r="37" spans="1:11" ht="23.1" customHeight="1" x14ac:dyDescent="0.5">
      <c r="A37" s="13"/>
      <c r="B37" s="15"/>
      <c r="C37" s="103" t="s">
        <v>30</v>
      </c>
      <c r="D37" s="38"/>
      <c r="E37" s="68">
        <v>2020</v>
      </c>
      <c r="F37" s="24"/>
      <c r="G37" s="68">
        <v>2019</v>
      </c>
      <c r="H37" s="75"/>
      <c r="I37" s="68">
        <v>2020</v>
      </c>
      <c r="J37" s="24"/>
      <c r="K37" s="68">
        <v>2019</v>
      </c>
    </row>
    <row r="38" spans="1:11" ht="23.1" customHeight="1" x14ac:dyDescent="0.5">
      <c r="A38" s="3" t="s">
        <v>46</v>
      </c>
      <c r="B38" s="15"/>
      <c r="C38" s="34"/>
      <c r="D38" s="34"/>
      <c r="E38" s="34"/>
      <c r="F38" s="15"/>
      <c r="G38" s="7"/>
      <c r="H38" s="15"/>
      <c r="I38" s="10"/>
      <c r="J38" s="11"/>
      <c r="K38" s="7"/>
    </row>
    <row r="39" spans="1:11" ht="23.1" customHeight="1" x14ac:dyDescent="0.5">
      <c r="A39" s="3" t="s">
        <v>11</v>
      </c>
      <c r="B39" s="13"/>
      <c r="F39" s="13"/>
      <c r="G39" s="18"/>
      <c r="H39" s="24"/>
      <c r="I39" s="18"/>
      <c r="J39" s="18"/>
      <c r="K39" s="18"/>
    </row>
    <row r="40" spans="1:11" ht="23.1" customHeight="1" x14ac:dyDescent="0.5">
      <c r="A40" s="6" t="s">
        <v>13</v>
      </c>
      <c r="B40" s="17"/>
      <c r="C40" s="35" t="s">
        <v>120</v>
      </c>
      <c r="D40" s="35"/>
      <c r="E40" s="14">
        <v>2639423125</v>
      </c>
      <c r="F40" s="14"/>
      <c r="G40" s="14">
        <v>2581112521</v>
      </c>
      <c r="H40" s="107"/>
      <c r="I40" s="14">
        <v>2639423125</v>
      </c>
      <c r="K40" s="14">
        <v>2581112521</v>
      </c>
    </row>
    <row r="41" spans="1:11" ht="23.1" customHeight="1" x14ac:dyDescent="0.5">
      <c r="A41" s="6" t="s">
        <v>12</v>
      </c>
      <c r="B41" s="17"/>
      <c r="C41" s="35" t="s">
        <v>121</v>
      </c>
      <c r="D41" s="35"/>
      <c r="E41" s="14">
        <v>967658760</v>
      </c>
      <c r="F41" s="14"/>
      <c r="G41" s="14">
        <v>761022233</v>
      </c>
      <c r="H41" s="14"/>
      <c r="I41" s="14">
        <v>967658760</v>
      </c>
      <c r="J41" s="107"/>
      <c r="K41" s="14">
        <v>761022233</v>
      </c>
    </row>
    <row r="42" spans="1:11" ht="23.1" customHeight="1" x14ac:dyDescent="0.5">
      <c r="A42" s="6" t="s">
        <v>145</v>
      </c>
      <c r="B42" s="17"/>
      <c r="C42" s="35"/>
      <c r="D42" s="35"/>
      <c r="E42" s="14">
        <v>25976848</v>
      </c>
      <c r="F42" s="14"/>
      <c r="G42" s="14">
        <v>9095850</v>
      </c>
      <c r="H42" s="14"/>
      <c r="I42" s="14">
        <v>25976848</v>
      </c>
      <c r="J42" s="107"/>
      <c r="K42" s="14">
        <v>9095850</v>
      </c>
    </row>
    <row r="43" spans="1:11" ht="23.1" customHeight="1" x14ac:dyDescent="0.5">
      <c r="A43" s="6" t="s">
        <v>159</v>
      </c>
      <c r="B43" s="17"/>
      <c r="C43" s="35" t="s">
        <v>180</v>
      </c>
      <c r="D43" s="35"/>
      <c r="E43" s="14">
        <v>54273631</v>
      </c>
      <c r="F43" s="14"/>
      <c r="G43" s="14">
        <v>0</v>
      </c>
      <c r="H43" s="14"/>
      <c r="I43" s="14">
        <v>54273631</v>
      </c>
      <c r="J43" s="107"/>
      <c r="K43" s="14">
        <v>0</v>
      </c>
    </row>
    <row r="44" spans="1:11" ht="23.1" customHeight="1" x14ac:dyDescent="0.5">
      <c r="A44" s="6" t="s">
        <v>51</v>
      </c>
      <c r="B44" s="17"/>
      <c r="C44" s="35" t="s">
        <v>122</v>
      </c>
      <c r="D44" s="35"/>
      <c r="E44" s="14">
        <v>63575523</v>
      </c>
      <c r="F44" s="14"/>
      <c r="G44" s="14">
        <v>61300779</v>
      </c>
      <c r="H44" s="14"/>
      <c r="I44" s="14">
        <v>63575523</v>
      </c>
      <c r="J44" s="107"/>
      <c r="K44" s="14">
        <v>61300779</v>
      </c>
    </row>
    <row r="45" spans="1:11" ht="23.1" customHeight="1" x14ac:dyDescent="0.5">
      <c r="A45" s="6" t="s">
        <v>53</v>
      </c>
      <c r="B45" s="19"/>
      <c r="C45" s="35"/>
      <c r="D45" s="35"/>
      <c r="E45" s="14"/>
      <c r="F45" s="14"/>
      <c r="H45" s="107"/>
    </row>
    <row r="46" spans="1:11" ht="23.1" customHeight="1" x14ac:dyDescent="0.5">
      <c r="A46" s="6" t="s">
        <v>79</v>
      </c>
      <c r="B46" s="19"/>
      <c r="C46" s="35"/>
      <c r="D46" s="35"/>
      <c r="E46" s="14">
        <v>103786940</v>
      </c>
      <c r="F46" s="14"/>
      <c r="G46" s="14">
        <v>86728688</v>
      </c>
      <c r="H46" s="107"/>
      <c r="I46" s="14">
        <v>103786940</v>
      </c>
      <c r="K46" s="14">
        <v>86728688</v>
      </c>
    </row>
    <row r="47" spans="1:11" ht="23.1" customHeight="1" x14ac:dyDescent="0.5">
      <c r="A47" s="1" t="s">
        <v>14</v>
      </c>
      <c r="B47" s="19"/>
      <c r="C47" s="25"/>
      <c r="D47" s="25"/>
      <c r="E47" s="14">
        <v>63270571</v>
      </c>
      <c r="F47" s="14"/>
      <c r="G47" s="14">
        <v>44578080</v>
      </c>
      <c r="H47" s="107"/>
      <c r="I47" s="14">
        <v>63270571</v>
      </c>
      <c r="K47" s="14">
        <v>44578080</v>
      </c>
    </row>
    <row r="48" spans="1:11" ht="23.1" customHeight="1" x14ac:dyDescent="0.5">
      <c r="A48" s="93" t="s">
        <v>133</v>
      </c>
      <c r="B48" s="19"/>
      <c r="C48" s="35" t="s">
        <v>180</v>
      </c>
      <c r="D48" s="35"/>
      <c r="E48" s="14">
        <v>0</v>
      </c>
      <c r="F48" s="14"/>
      <c r="G48" s="14">
        <v>15869920</v>
      </c>
      <c r="H48" s="107"/>
      <c r="I48" s="14">
        <v>0</v>
      </c>
      <c r="K48" s="14">
        <v>15869920</v>
      </c>
    </row>
    <row r="49" spans="1:11" ht="23.1" customHeight="1" x14ac:dyDescent="0.5">
      <c r="A49" s="1" t="s">
        <v>8</v>
      </c>
      <c r="B49" s="17"/>
      <c r="C49" s="35"/>
      <c r="D49" s="35"/>
      <c r="E49" s="14">
        <v>65412256</v>
      </c>
      <c r="F49" s="14"/>
      <c r="G49" s="14">
        <v>77106342</v>
      </c>
      <c r="H49" s="107"/>
      <c r="I49" s="14">
        <v>65412256</v>
      </c>
      <c r="K49" s="14">
        <v>77106342</v>
      </c>
    </row>
    <row r="50" spans="1:11" ht="23.1" customHeight="1" x14ac:dyDescent="0.5">
      <c r="A50" s="3" t="s">
        <v>15</v>
      </c>
      <c r="B50" s="17"/>
      <c r="C50" s="35"/>
      <c r="D50" s="35"/>
      <c r="E50" s="64">
        <f>SUM(E40:E49)</f>
        <v>3983377654</v>
      </c>
      <c r="F50" s="21"/>
      <c r="G50" s="64">
        <f>SUM(G40:G49)</f>
        <v>3636814413</v>
      </c>
      <c r="H50" s="77"/>
      <c r="I50" s="64">
        <f>SUM(I40:I49)</f>
        <v>3983377654</v>
      </c>
      <c r="J50" s="101"/>
      <c r="K50" s="64">
        <f>SUM(K40:K49)</f>
        <v>3636814413</v>
      </c>
    </row>
    <row r="51" spans="1:11" ht="23.1" customHeight="1" x14ac:dyDescent="0.5">
      <c r="A51" s="20" t="s">
        <v>47</v>
      </c>
      <c r="B51" s="17"/>
      <c r="C51" s="35"/>
      <c r="D51" s="35"/>
      <c r="E51" s="35"/>
      <c r="F51" s="21"/>
      <c r="G51" s="101"/>
      <c r="H51" s="35"/>
      <c r="I51" s="101"/>
      <c r="J51" s="101"/>
      <c r="K51" s="101"/>
    </row>
    <row r="52" spans="1:11" ht="23.1" customHeight="1" x14ac:dyDescent="0.5">
      <c r="A52" s="9" t="s">
        <v>16</v>
      </c>
      <c r="B52" s="17"/>
      <c r="C52" s="35"/>
      <c r="D52" s="35"/>
      <c r="E52" s="35"/>
      <c r="F52" s="21"/>
      <c r="G52" s="101"/>
      <c r="H52" s="35"/>
      <c r="I52" s="101"/>
      <c r="J52" s="101"/>
      <c r="K52" s="101"/>
    </row>
    <row r="53" spans="1:11" ht="23.1" customHeight="1" x14ac:dyDescent="0.5">
      <c r="A53" s="9" t="s">
        <v>17</v>
      </c>
      <c r="B53" s="17"/>
      <c r="C53" s="35"/>
      <c r="D53" s="35"/>
      <c r="E53" s="35"/>
      <c r="F53" s="21"/>
      <c r="G53" s="101"/>
      <c r="H53" s="35"/>
      <c r="I53" s="101"/>
      <c r="J53" s="101"/>
      <c r="K53" s="101"/>
    </row>
    <row r="54" spans="1:11" ht="23.1" customHeight="1" thickBot="1" x14ac:dyDescent="0.55000000000000004">
      <c r="A54" s="1" t="s">
        <v>160</v>
      </c>
      <c r="B54" s="17"/>
      <c r="C54" s="35"/>
      <c r="D54" s="35"/>
      <c r="E54" s="108">
        <v>350000000</v>
      </c>
      <c r="F54" s="69"/>
      <c r="G54" s="108">
        <v>350000000</v>
      </c>
      <c r="H54" s="69"/>
      <c r="I54" s="109">
        <v>350000000</v>
      </c>
      <c r="J54" s="107"/>
      <c r="K54" s="109">
        <v>350000000</v>
      </c>
    </row>
    <row r="55" spans="1:11" ht="23.1" customHeight="1" thickTop="1" x14ac:dyDescent="0.5">
      <c r="A55" s="9" t="s">
        <v>56</v>
      </c>
      <c r="B55" s="17"/>
      <c r="C55" s="35"/>
      <c r="D55" s="35"/>
      <c r="E55" s="101"/>
      <c r="F55" s="21"/>
      <c r="G55" s="35"/>
      <c r="H55" s="77"/>
      <c r="I55" s="101"/>
      <c r="J55" s="101"/>
      <c r="K55" s="101"/>
    </row>
    <row r="56" spans="1:11" ht="23.1" customHeight="1" x14ac:dyDescent="0.5">
      <c r="A56" s="1" t="s">
        <v>160</v>
      </c>
      <c r="B56" s="17"/>
      <c r="C56" s="35"/>
      <c r="D56" s="35"/>
      <c r="E56" s="69">
        <v>350000000</v>
      </c>
      <c r="F56" s="69"/>
      <c r="G56" s="69">
        <v>350000000</v>
      </c>
      <c r="H56" s="107"/>
      <c r="I56" s="69">
        <v>350000000</v>
      </c>
      <c r="J56" s="69"/>
      <c r="K56" s="69">
        <v>350000000</v>
      </c>
    </row>
    <row r="57" spans="1:11" ht="23.1" customHeight="1" x14ac:dyDescent="0.5">
      <c r="A57" s="6" t="s">
        <v>18</v>
      </c>
      <c r="B57" s="17"/>
      <c r="C57" s="35"/>
      <c r="D57" s="35"/>
      <c r="E57" s="14">
        <v>647275073</v>
      </c>
      <c r="F57" s="14"/>
      <c r="G57" s="14">
        <v>647275073</v>
      </c>
      <c r="H57" s="107"/>
      <c r="I57" s="14">
        <v>647275073</v>
      </c>
      <c r="K57" s="14">
        <v>647275073</v>
      </c>
    </row>
    <row r="58" spans="1:11" ht="23.1" customHeight="1" x14ac:dyDescent="0.5">
      <c r="A58" s="1" t="s">
        <v>19</v>
      </c>
      <c r="B58" s="17"/>
      <c r="C58" s="35"/>
      <c r="D58" s="35"/>
      <c r="E58" s="14"/>
      <c r="F58" s="14"/>
      <c r="H58" s="107"/>
    </row>
    <row r="59" spans="1:11" ht="23.1" customHeight="1" x14ac:dyDescent="0.5">
      <c r="A59" s="1" t="s">
        <v>20</v>
      </c>
      <c r="B59" s="17"/>
      <c r="C59" s="35"/>
      <c r="D59" s="35"/>
      <c r="E59" s="14"/>
      <c r="F59" s="14"/>
      <c r="H59" s="107"/>
    </row>
    <row r="60" spans="1:11" ht="23.1" customHeight="1" x14ac:dyDescent="0.5">
      <c r="A60" s="1" t="s">
        <v>70</v>
      </c>
      <c r="B60" s="17"/>
      <c r="C60" s="35" t="s">
        <v>126</v>
      </c>
      <c r="D60" s="35"/>
      <c r="E60" s="14">
        <v>35000000</v>
      </c>
      <c r="F60" s="14"/>
      <c r="G60" s="14">
        <v>35000000</v>
      </c>
      <c r="H60" s="107"/>
      <c r="I60" s="14">
        <v>35000000</v>
      </c>
      <c r="K60" s="14">
        <v>35000000</v>
      </c>
    </row>
    <row r="61" spans="1:11" ht="23.1" customHeight="1" x14ac:dyDescent="0.5">
      <c r="A61" s="1" t="s">
        <v>21</v>
      </c>
      <c r="B61" s="17"/>
      <c r="C61" s="35"/>
      <c r="D61" s="35"/>
      <c r="E61" s="14">
        <v>20000000</v>
      </c>
      <c r="F61" s="14"/>
      <c r="G61" s="14">
        <v>20000000</v>
      </c>
      <c r="H61" s="107"/>
      <c r="I61" s="14">
        <v>20000000</v>
      </c>
      <c r="K61" s="14">
        <v>20000000</v>
      </c>
    </row>
    <row r="62" spans="1:11" ht="23.1" customHeight="1" x14ac:dyDescent="0.5">
      <c r="A62" s="1" t="s">
        <v>22</v>
      </c>
      <c r="B62" s="17"/>
      <c r="C62" s="65"/>
      <c r="D62" s="65"/>
      <c r="E62" s="14">
        <v>1053031005</v>
      </c>
      <c r="F62" s="14"/>
      <c r="G62" s="14">
        <v>1047820233</v>
      </c>
      <c r="H62" s="107"/>
      <c r="I62" s="14">
        <v>998292067</v>
      </c>
      <c r="K62" s="14">
        <v>1000237594</v>
      </c>
    </row>
    <row r="63" spans="1:11" ht="23.1" customHeight="1" x14ac:dyDescent="0.5">
      <c r="A63" s="9" t="s">
        <v>38</v>
      </c>
      <c r="B63" s="17"/>
      <c r="C63" s="65"/>
      <c r="D63" s="65"/>
      <c r="E63" s="110">
        <v>-10749561</v>
      </c>
      <c r="F63" s="14"/>
      <c r="G63" s="110">
        <v>-33608438</v>
      </c>
      <c r="H63" s="107"/>
      <c r="I63" s="110">
        <v>39766193</v>
      </c>
      <c r="K63" s="110">
        <v>-28259002</v>
      </c>
    </row>
    <row r="64" spans="1:11" ht="23.1" customHeight="1" x14ac:dyDescent="0.5">
      <c r="A64" s="20" t="s">
        <v>48</v>
      </c>
      <c r="B64" s="13"/>
      <c r="C64" s="65"/>
      <c r="D64" s="65"/>
      <c r="E64" s="53">
        <f>SUM(E56:E63)</f>
        <v>2094556517</v>
      </c>
      <c r="F64" s="21"/>
      <c r="G64" s="53">
        <f>SUM(G56:G63)</f>
        <v>2066486868</v>
      </c>
      <c r="H64" s="21">
        <f>SUM(H57:H62)</f>
        <v>0</v>
      </c>
      <c r="I64" s="53">
        <f>SUM(I56:I63)</f>
        <v>2090333333</v>
      </c>
      <c r="J64" s="21">
        <f>SUM(J57:J62)</f>
        <v>0</v>
      </c>
      <c r="K64" s="53">
        <f>SUM(K56:K63)</f>
        <v>2024253665</v>
      </c>
    </row>
    <row r="65" spans="1:11" ht="23.1" customHeight="1" thickBot="1" x14ac:dyDescent="0.55000000000000004">
      <c r="A65" s="20" t="s">
        <v>49</v>
      </c>
      <c r="B65" s="13"/>
      <c r="E65" s="94">
        <f>SUM(E50,E64)</f>
        <v>6077934171</v>
      </c>
      <c r="F65" s="21"/>
      <c r="G65" s="94">
        <f>SUM(G50,G64)</f>
        <v>5703301281</v>
      </c>
      <c r="H65" s="56"/>
      <c r="I65" s="94">
        <f>SUM(I50,I64)</f>
        <v>6073710987</v>
      </c>
      <c r="J65" s="101"/>
      <c r="K65" s="94">
        <f>SUM(K50,K64)</f>
        <v>5661068078</v>
      </c>
    </row>
    <row r="66" spans="1:11" ht="23.1" customHeight="1" thickTop="1" x14ac:dyDescent="0.5">
      <c r="A66" s="13"/>
      <c r="B66" s="13"/>
      <c r="E66" s="101"/>
      <c r="F66" s="21"/>
      <c r="G66" s="101"/>
      <c r="H66" s="56"/>
      <c r="I66" s="101"/>
      <c r="J66" s="101"/>
      <c r="K66" s="101"/>
    </row>
    <row r="67" spans="1:11" ht="23.1" customHeight="1" x14ac:dyDescent="0.5">
      <c r="A67" s="1" t="s">
        <v>10</v>
      </c>
      <c r="B67" s="13"/>
      <c r="F67" s="13"/>
      <c r="H67" s="24"/>
    </row>
    <row r="68" spans="1:11" ht="23.1" customHeight="1" x14ac:dyDescent="0.5">
      <c r="A68" s="13"/>
      <c r="B68" s="13"/>
      <c r="F68" s="13"/>
      <c r="H68" s="24"/>
    </row>
    <row r="69" spans="1:11" ht="23.1" customHeight="1" x14ac:dyDescent="0.5">
      <c r="A69" s="22"/>
      <c r="B69" s="23"/>
      <c r="C69" s="36"/>
      <c r="D69" s="36"/>
      <c r="E69" s="36"/>
      <c r="F69" s="23"/>
      <c r="H69" s="23"/>
      <c r="I69" s="23"/>
    </row>
    <row r="70" spans="1:11" ht="23.1" customHeight="1" x14ac:dyDescent="0.5">
      <c r="A70" s="13"/>
      <c r="B70" s="13"/>
      <c r="F70" s="13"/>
      <c r="H70" s="24"/>
    </row>
    <row r="71" spans="1:11" ht="23.1" customHeight="1" x14ac:dyDescent="0.5">
      <c r="A71" s="13"/>
      <c r="B71" s="61" t="s">
        <v>31</v>
      </c>
      <c r="F71" s="13"/>
      <c r="H71" s="24"/>
    </row>
    <row r="72" spans="1:11" ht="23.1" customHeight="1" x14ac:dyDescent="0.5">
      <c r="A72" s="22"/>
      <c r="B72" s="13"/>
      <c r="F72" s="13"/>
      <c r="H72" s="24"/>
    </row>
  </sheetData>
  <mergeCells count="12">
    <mergeCell ref="A1:G1"/>
    <mergeCell ref="A2:G2"/>
    <mergeCell ref="I6:K6"/>
    <mergeCell ref="I35:K35"/>
    <mergeCell ref="A3:G3"/>
    <mergeCell ref="A30:G30"/>
    <mergeCell ref="A31:G31"/>
    <mergeCell ref="A32:G32"/>
    <mergeCell ref="E6:G6"/>
    <mergeCell ref="E5:G5"/>
    <mergeCell ref="E35:G35"/>
    <mergeCell ref="E34:G34"/>
  </mergeCells>
  <phoneticPr fontId="2" type="noConversion"/>
  <pageMargins left="0.86614173228346503" right="0.47244094488188998" top="0.78740157480314998" bottom="0" header="0.31496062992126" footer="0.31496062992126"/>
  <pageSetup paperSize="9" scale="78" orientation="portrait" r:id="rId1"/>
  <headerFooter alignWithMargins="0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11"/>
  <sheetViews>
    <sheetView showGridLines="0" view="pageBreakPreview" topLeftCell="A103" zoomScale="80" zoomScaleNormal="100" zoomScaleSheetLayoutView="80" workbookViewId="0">
      <selection activeCell="I115" sqref="I115"/>
    </sheetView>
  </sheetViews>
  <sheetFormatPr defaultRowHeight="24" customHeight="1" x14ac:dyDescent="0.5"/>
  <cols>
    <col min="1" max="1" width="43" style="86" customWidth="1"/>
    <col min="2" max="2" width="6.42578125" style="65" customWidth="1"/>
    <col min="3" max="3" width="8.140625" style="65" customWidth="1"/>
    <col min="4" max="4" width="0.85546875" style="65" customWidth="1"/>
    <col min="5" max="5" width="18" style="101" customWidth="1"/>
    <col min="6" max="6" width="0.85546875" style="101" customWidth="1"/>
    <col min="7" max="7" width="18" style="101" customWidth="1"/>
    <col min="8" max="8" width="0.85546875" style="84" customWidth="1"/>
    <col min="9" max="9" width="18" style="101" customWidth="1"/>
    <col min="10" max="10" width="0.85546875" style="101" customWidth="1"/>
    <col min="11" max="11" width="18" style="101" customWidth="1"/>
    <col min="12" max="12" width="0.7109375" style="65" customWidth="1"/>
    <col min="13" max="16384" width="9.140625" style="25"/>
  </cols>
  <sheetData>
    <row r="1" spans="1:12" ht="24" customHeight="1" x14ac:dyDescent="0.5">
      <c r="A1" s="131" t="s">
        <v>43</v>
      </c>
      <c r="B1" s="131"/>
      <c r="C1" s="131"/>
      <c r="D1" s="131"/>
      <c r="E1" s="131"/>
      <c r="F1" s="131"/>
      <c r="G1" s="131"/>
      <c r="H1" s="76"/>
      <c r="I1" s="5"/>
      <c r="J1" s="5"/>
      <c r="K1" s="5"/>
      <c r="L1" s="25"/>
    </row>
    <row r="2" spans="1:12" ht="24" customHeight="1" x14ac:dyDescent="0.5">
      <c r="A2" s="5" t="s">
        <v>74</v>
      </c>
      <c r="B2" s="5"/>
      <c r="C2" s="37"/>
      <c r="D2" s="5"/>
      <c r="E2" s="5"/>
      <c r="F2" s="5"/>
      <c r="G2" s="5"/>
      <c r="H2" s="76"/>
      <c r="I2" s="5"/>
      <c r="J2" s="5"/>
      <c r="K2" s="5"/>
      <c r="L2" s="25"/>
    </row>
    <row r="3" spans="1:12" ht="24" customHeight="1" x14ac:dyDescent="0.5">
      <c r="A3" s="131" t="s">
        <v>156</v>
      </c>
      <c r="B3" s="131"/>
      <c r="C3" s="131"/>
      <c r="D3" s="131"/>
      <c r="E3" s="131"/>
      <c r="F3" s="131"/>
      <c r="G3" s="131"/>
      <c r="H3" s="80"/>
      <c r="I3" s="100"/>
      <c r="J3" s="100"/>
      <c r="K3" s="100"/>
      <c r="L3" s="100"/>
    </row>
    <row r="4" spans="1:12" ht="24" customHeight="1" x14ac:dyDescent="0.5">
      <c r="A4" s="25"/>
      <c r="B4" s="25"/>
      <c r="D4" s="25"/>
      <c r="E4" s="132"/>
      <c r="F4" s="132"/>
      <c r="G4" s="132"/>
      <c r="H4" s="32"/>
      <c r="I4" s="133" t="s">
        <v>3</v>
      </c>
      <c r="J4" s="133"/>
      <c r="K4" s="133"/>
      <c r="L4" s="25"/>
    </row>
    <row r="5" spans="1:12" ht="24" customHeight="1" x14ac:dyDescent="0.5">
      <c r="A5" s="25"/>
      <c r="B5" s="25"/>
      <c r="D5" s="25"/>
      <c r="E5" s="134" t="s">
        <v>0</v>
      </c>
      <c r="F5" s="134"/>
      <c r="G5" s="134"/>
      <c r="H5" s="66"/>
      <c r="I5" s="134"/>
      <c r="J5" s="134"/>
      <c r="K5" s="134"/>
      <c r="L5" s="25"/>
    </row>
    <row r="6" spans="1:12" ht="24" customHeight="1" x14ac:dyDescent="0.5">
      <c r="A6" s="25"/>
      <c r="B6" s="25"/>
      <c r="D6" s="25"/>
      <c r="E6" s="129" t="s">
        <v>2</v>
      </c>
      <c r="F6" s="129"/>
      <c r="G6" s="129"/>
      <c r="H6" s="66"/>
      <c r="I6" s="129" t="s">
        <v>1</v>
      </c>
      <c r="J6" s="129"/>
      <c r="K6" s="129"/>
      <c r="L6" s="25"/>
    </row>
    <row r="7" spans="1:12" ht="24" customHeight="1" x14ac:dyDescent="0.5">
      <c r="A7" s="25"/>
      <c r="B7" s="81"/>
      <c r="C7" s="82" t="s">
        <v>30</v>
      </c>
      <c r="D7" s="32"/>
      <c r="E7" s="68">
        <v>2020</v>
      </c>
      <c r="F7" s="63"/>
      <c r="G7" s="68">
        <v>2019</v>
      </c>
      <c r="H7" s="75"/>
      <c r="I7" s="68">
        <v>2020</v>
      </c>
      <c r="J7" s="63"/>
      <c r="K7" s="68">
        <v>2019</v>
      </c>
      <c r="L7" s="81"/>
    </row>
    <row r="8" spans="1:12" ht="24" customHeight="1" x14ac:dyDescent="0.5">
      <c r="A8" s="5" t="s">
        <v>23</v>
      </c>
      <c r="B8" s="25"/>
      <c r="D8" s="25"/>
      <c r="H8" s="21"/>
      <c r="L8" s="25"/>
    </row>
    <row r="9" spans="1:12" ht="24" customHeight="1" x14ac:dyDescent="0.5">
      <c r="A9" s="6" t="s">
        <v>92</v>
      </c>
      <c r="B9" s="25"/>
      <c r="E9" s="14">
        <v>3326060853</v>
      </c>
      <c r="F9" s="14"/>
      <c r="G9" s="14">
        <v>3023909573</v>
      </c>
      <c r="H9" s="14"/>
      <c r="I9" s="14">
        <v>3326060853</v>
      </c>
      <c r="J9" s="14"/>
      <c r="K9" s="14">
        <v>3023909573</v>
      </c>
      <c r="L9" s="25"/>
    </row>
    <row r="10" spans="1:12" ht="24" customHeight="1" x14ac:dyDescent="0.5">
      <c r="A10" s="6" t="s">
        <v>93</v>
      </c>
      <c r="B10" s="25"/>
      <c r="E10" s="110">
        <v>-768642517</v>
      </c>
      <c r="F10" s="14"/>
      <c r="G10" s="110">
        <v>-745406466</v>
      </c>
      <c r="H10" s="14"/>
      <c r="I10" s="110">
        <v>-768642517</v>
      </c>
      <c r="J10" s="14"/>
      <c r="K10" s="110">
        <v>-745406466</v>
      </c>
      <c r="L10" s="25"/>
    </row>
    <row r="11" spans="1:12" ht="24" customHeight="1" x14ac:dyDescent="0.5">
      <c r="A11" s="6" t="s">
        <v>94</v>
      </c>
      <c r="B11" s="25"/>
      <c r="E11" s="91">
        <f>SUM(E9:E10)</f>
        <v>2557418336</v>
      </c>
      <c r="F11" s="21"/>
      <c r="G11" s="91">
        <f>SUM(G9:G10)</f>
        <v>2278503107</v>
      </c>
      <c r="H11" s="77"/>
      <c r="I11" s="91">
        <f>SUM(I9:I10)</f>
        <v>2557418336</v>
      </c>
      <c r="J11" s="21"/>
      <c r="K11" s="91">
        <f>SUM(K9:K10)</f>
        <v>2278503107</v>
      </c>
      <c r="L11" s="25"/>
    </row>
    <row r="12" spans="1:12" ht="24" customHeight="1" x14ac:dyDescent="0.5">
      <c r="A12" s="6" t="s">
        <v>147</v>
      </c>
      <c r="B12" s="25"/>
      <c r="H12" s="101"/>
      <c r="L12" s="25"/>
    </row>
    <row r="13" spans="1:12" ht="24" customHeight="1" x14ac:dyDescent="0.5">
      <c r="A13" s="6" t="s">
        <v>148</v>
      </c>
      <c r="B13" s="25"/>
      <c r="E13" s="110">
        <v>-120205390</v>
      </c>
      <c r="F13" s="14"/>
      <c r="G13" s="110">
        <v>-69054376</v>
      </c>
      <c r="H13" s="14"/>
      <c r="I13" s="110">
        <v>-120205390</v>
      </c>
      <c r="J13" s="14"/>
      <c r="K13" s="110">
        <v>-69054376</v>
      </c>
      <c r="L13" s="25"/>
    </row>
    <row r="14" spans="1:12" ht="24" customHeight="1" x14ac:dyDescent="0.5">
      <c r="A14" s="6" t="s">
        <v>95</v>
      </c>
      <c r="B14" s="19"/>
      <c r="C14" s="35"/>
      <c r="D14" s="35"/>
      <c r="E14" s="91">
        <f>SUM(E11:E13)</f>
        <v>2437212946</v>
      </c>
      <c r="F14" s="21"/>
      <c r="G14" s="91">
        <f>SUM(G11:G13)</f>
        <v>2209448731</v>
      </c>
      <c r="H14" s="77"/>
      <c r="I14" s="91">
        <f>SUM(I11:I13)</f>
        <v>2437212946</v>
      </c>
      <c r="J14" s="21"/>
      <c r="K14" s="91">
        <f>SUM(K11:K13)</f>
        <v>2209448731</v>
      </c>
      <c r="L14" s="19"/>
    </row>
    <row r="15" spans="1:12" ht="24" customHeight="1" x14ac:dyDescent="0.5">
      <c r="A15" s="6" t="s">
        <v>84</v>
      </c>
      <c r="B15" s="19"/>
      <c r="C15" s="35"/>
      <c r="D15" s="35"/>
      <c r="E15" s="111">
        <v>193847519</v>
      </c>
      <c r="F15" s="14"/>
      <c r="G15" s="111">
        <v>182357986</v>
      </c>
      <c r="H15" s="112"/>
      <c r="I15" s="111">
        <v>193847519</v>
      </c>
      <c r="J15" s="14"/>
      <c r="K15" s="111">
        <v>182357986</v>
      </c>
      <c r="L15" s="19"/>
    </row>
    <row r="16" spans="1:12" ht="24" customHeight="1" x14ac:dyDescent="0.5">
      <c r="A16" s="6" t="s">
        <v>188</v>
      </c>
      <c r="B16" s="79"/>
      <c r="C16" s="35" t="s">
        <v>176</v>
      </c>
      <c r="D16" s="52"/>
      <c r="E16" s="14">
        <v>-972729</v>
      </c>
      <c r="F16" s="14"/>
      <c r="G16" s="14">
        <v>-2016461</v>
      </c>
      <c r="H16" s="107"/>
      <c r="I16" s="14">
        <v>0</v>
      </c>
      <c r="J16" s="14"/>
      <c r="K16" s="14">
        <v>0</v>
      </c>
      <c r="L16" s="79"/>
    </row>
    <row r="17" spans="1:14" ht="24" customHeight="1" x14ac:dyDescent="0.5">
      <c r="A17" s="6" t="s">
        <v>161</v>
      </c>
      <c r="B17" s="79"/>
      <c r="C17" s="52" t="s">
        <v>181</v>
      </c>
      <c r="D17" s="52"/>
      <c r="E17" s="14">
        <v>61945218</v>
      </c>
      <c r="F17" s="14"/>
      <c r="G17" s="14">
        <v>94143100</v>
      </c>
      <c r="H17" s="107"/>
      <c r="I17" s="14">
        <v>61945218</v>
      </c>
      <c r="J17" s="14"/>
      <c r="K17" s="14">
        <v>94143100</v>
      </c>
      <c r="L17" s="79"/>
    </row>
    <row r="18" spans="1:14" ht="24" customHeight="1" x14ac:dyDescent="0.5">
      <c r="A18" s="6" t="s">
        <v>110</v>
      </c>
      <c r="B18" s="19"/>
      <c r="C18" s="52" t="s">
        <v>195</v>
      </c>
      <c r="D18" s="52"/>
      <c r="E18" s="14">
        <v>7441488</v>
      </c>
      <c r="F18" s="14"/>
      <c r="G18" s="14">
        <v>83373624</v>
      </c>
      <c r="H18" s="107"/>
      <c r="I18" s="14">
        <v>7441488</v>
      </c>
      <c r="J18" s="14"/>
      <c r="K18" s="14">
        <v>83373624</v>
      </c>
      <c r="L18" s="19"/>
      <c r="N18" s="6"/>
    </row>
    <row r="19" spans="1:14" ht="24" customHeight="1" x14ac:dyDescent="0.5">
      <c r="A19" s="6" t="s">
        <v>152</v>
      </c>
      <c r="B19" s="19"/>
      <c r="C19" s="52"/>
      <c r="D19" s="52"/>
      <c r="E19" s="14">
        <v>-57748450</v>
      </c>
      <c r="F19" s="14"/>
      <c r="G19" s="14">
        <v>-3601761</v>
      </c>
      <c r="H19" s="107"/>
      <c r="I19" s="14">
        <v>-57748450</v>
      </c>
      <c r="J19" s="14"/>
      <c r="K19" s="14">
        <v>-3601761</v>
      </c>
      <c r="L19" s="19"/>
      <c r="N19" s="6"/>
    </row>
    <row r="20" spans="1:14" ht="24" customHeight="1" x14ac:dyDescent="0.5">
      <c r="A20" s="6" t="s">
        <v>183</v>
      </c>
      <c r="B20" s="19"/>
      <c r="C20" s="52" t="s">
        <v>189</v>
      </c>
      <c r="D20" s="52"/>
      <c r="E20" s="14">
        <v>0</v>
      </c>
      <c r="F20" s="14"/>
      <c r="G20" s="14">
        <v>0</v>
      </c>
      <c r="H20" s="107"/>
      <c r="I20" s="14">
        <v>-9918103</v>
      </c>
      <c r="J20" s="14"/>
      <c r="K20" s="14">
        <v>0</v>
      </c>
      <c r="L20" s="19"/>
      <c r="N20" s="6"/>
    </row>
    <row r="21" spans="1:14" ht="24" customHeight="1" x14ac:dyDescent="0.5">
      <c r="A21" s="6" t="s">
        <v>28</v>
      </c>
      <c r="B21" s="79"/>
      <c r="C21" s="52"/>
      <c r="D21" s="52"/>
      <c r="E21" s="14">
        <v>6153404</v>
      </c>
      <c r="F21" s="14"/>
      <c r="G21" s="14">
        <v>8788113</v>
      </c>
      <c r="H21" s="107"/>
      <c r="I21" s="14">
        <v>6153404</v>
      </c>
      <c r="J21" s="14"/>
      <c r="K21" s="14">
        <v>8788113</v>
      </c>
      <c r="L21" s="79"/>
    </row>
    <row r="22" spans="1:14" ht="24" customHeight="1" x14ac:dyDescent="0.5">
      <c r="A22" s="5" t="s">
        <v>24</v>
      </c>
      <c r="B22" s="19"/>
      <c r="C22" s="35"/>
      <c r="D22" s="35"/>
      <c r="E22" s="64">
        <f>SUM(E14:E21)</f>
        <v>2647879396</v>
      </c>
      <c r="F22" s="56"/>
      <c r="G22" s="64">
        <f>SUM(G14:G21)</f>
        <v>2572493332</v>
      </c>
      <c r="H22" s="77"/>
      <c r="I22" s="64">
        <f>SUM(I14:I21)</f>
        <v>2638934022</v>
      </c>
      <c r="J22" s="56"/>
      <c r="K22" s="64">
        <f>SUM(K14:K21)</f>
        <v>2574509793</v>
      </c>
      <c r="L22" s="19"/>
    </row>
    <row r="23" spans="1:14" ht="24" customHeight="1" x14ac:dyDescent="0.5">
      <c r="A23" s="5" t="s">
        <v>25</v>
      </c>
      <c r="B23" s="19"/>
      <c r="C23" s="35"/>
      <c r="D23" s="35"/>
      <c r="E23" s="58"/>
      <c r="F23" s="58"/>
      <c r="G23" s="58"/>
      <c r="H23" s="77"/>
      <c r="I23" s="58"/>
      <c r="J23" s="58"/>
      <c r="K23" s="58"/>
      <c r="L23" s="19"/>
    </row>
    <row r="24" spans="1:14" ht="24" customHeight="1" x14ac:dyDescent="0.5">
      <c r="A24" s="6" t="s">
        <v>96</v>
      </c>
      <c r="B24" s="79"/>
      <c r="C24" s="35"/>
      <c r="D24" s="52"/>
      <c r="E24" s="56">
        <v>1694593086</v>
      </c>
      <c r="F24" s="56"/>
      <c r="G24" s="56">
        <v>1995403288</v>
      </c>
      <c r="H24" s="77"/>
      <c r="I24" s="56">
        <v>1694593086</v>
      </c>
      <c r="J24" s="56"/>
      <c r="K24" s="56">
        <v>1995403288</v>
      </c>
      <c r="L24" s="79"/>
    </row>
    <row r="25" spans="1:14" ht="24" customHeight="1" x14ac:dyDescent="0.5">
      <c r="A25" s="6" t="s">
        <v>97</v>
      </c>
      <c r="B25" s="79"/>
      <c r="C25" s="35"/>
      <c r="D25" s="52"/>
      <c r="E25" s="91">
        <v>-253632343</v>
      </c>
      <c r="F25" s="118"/>
      <c r="G25" s="91">
        <v>-560594048</v>
      </c>
      <c r="H25" s="77"/>
      <c r="I25" s="91">
        <v>-253632343</v>
      </c>
      <c r="J25" s="118"/>
      <c r="K25" s="91">
        <v>-560594048</v>
      </c>
      <c r="L25" s="79"/>
    </row>
    <row r="26" spans="1:14" ht="24" customHeight="1" x14ac:dyDescent="0.5">
      <c r="A26" s="1" t="s">
        <v>98</v>
      </c>
      <c r="B26" s="79"/>
      <c r="C26" s="35"/>
      <c r="D26" s="52"/>
      <c r="E26" s="56">
        <v>530733683</v>
      </c>
      <c r="F26" s="118"/>
      <c r="G26" s="56">
        <v>470810354</v>
      </c>
      <c r="H26" s="77"/>
      <c r="I26" s="56">
        <v>530733683</v>
      </c>
      <c r="J26" s="118"/>
      <c r="K26" s="56">
        <v>470810354</v>
      </c>
      <c r="L26" s="79"/>
    </row>
    <row r="27" spans="1:14" ht="24" customHeight="1" x14ac:dyDescent="0.5">
      <c r="A27" s="1" t="s">
        <v>26</v>
      </c>
      <c r="B27" s="32"/>
      <c r="C27" s="35"/>
      <c r="D27" s="52"/>
      <c r="E27" s="56">
        <v>242247337</v>
      </c>
      <c r="F27" s="118"/>
      <c r="G27" s="56">
        <v>275298002</v>
      </c>
      <c r="H27" s="77"/>
      <c r="I27" s="56">
        <v>242247337</v>
      </c>
      <c r="J27" s="118"/>
      <c r="K27" s="56">
        <v>275298002</v>
      </c>
      <c r="L27" s="32"/>
    </row>
    <row r="28" spans="1:14" ht="24" customHeight="1" x14ac:dyDescent="0.5">
      <c r="A28" s="1" t="s">
        <v>27</v>
      </c>
      <c r="B28" s="32"/>
      <c r="C28" s="35" t="s">
        <v>132</v>
      </c>
      <c r="D28" s="52"/>
      <c r="E28" s="56">
        <v>338187246</v>
      </c>
      <c r="F28" s="118"/>
      <c r="G28" s="56">
        <v>361110926</v>
      </c>
      <c r="H28" s="77"/>
      <c r="I28" s="56">
        <v>338187246</v>
      </c>
      <c r="J28" s="118"/>
      <c r="K28" s="56">
        <v>361110926</v>
      </c>
      <c r="L28" s="32"/>
    </row>
    <row r="29" spans="1:14" ht="24" customHeight="1" x14ac:dyDescent="0.5">
      <c r="A29" s="6" t="s">
        <v>162</v>
      </c>
      <c r="B29" s="32"/>
      <c r="C29" s="35"/>
      <c r="D29" s="52"/>
      <c r="E29" s="56">
        <v>3037773</v>
      </c>
      <c r="F29" s="118"/>
      <c r="G29" s="56">
        <v>864337</v>
      </c>
      <c r="H29" s="77"/>
      <c r="I29" s="56">
        <v>3037773</v>
      </c>
      <c r="J29" s="118"/>
      <c r="K29" s="56">
        <v>864337</v>
      </c>
      <c r="L29" s="32"/>
    </row>
    <row r="30" spans="1:14" ht="24" customHeight="1" x14ac:dyDescent="0.5">
      <c r="A30" s="25" t="s">
        <v>167</v>
      </c>
      <c r="B30" s="79"/>
      <c r="C30" s="35" t="s">
        <v>177</v>
      </c>
      <c r="D30" s="52"/>
      <c r="E30" s="56">
        <v>6112685</v>
      </c>
      <c r="F30" s="118"/>
      <c r="G30" s="56">
        <v>0</v>
      </c>
      <c r="H30" s="77"/>
      <c r="I30" s="56">
        <v>6112685</v>
      </c>
      <c r="J30" s="118"/>
      <c r="K30" s="56">
        <v>0</v>
      </c>
      <c r="L30" s="79"/>
    </row>
    <row r="31" spans="1:14" ht="24" customHeight="1" x14ac:dyDescent="0.5">
      <c r="A31" s="5" t="s">
        <v>99</v>
      </c>
      <c r="B31" s="79"/>
      <c r="C31" s="52" t="s">
        <v>182</v>
      </c>
      <c r="D31" s="52"/>
      <c r="E31" s="64">
        <f>SUM(E24:E30)</f>
        <v>2561279467</v>
      </c>
      <c r="G31" s="64">
        <f>SUM(G24:G30)</f>
        <v>2542892859</v>
      </c>
      <c r="H31" s="54"/>
      <c r="I31" s="64">
        <f>SUM(I24:I30)</f>
        <v>2561279467</v>
      </c>
      <c r="K31" s="64">
        <f>SUM(K24:K30)</f>
        <v>2542892859</v>
      </c>
      <c r="L31" s="79"/>
    </row>
    <row r="32" spans="1:14" ht="24" customHeight="1" x14ac:dyDescent="0.5">
      <c r="A32" s="5" t="s">
        <v>123</v>
      </c>
      <c r="B32" s="25"/>
      <c r="E32" s="57">
        <f>E22-E31</f>
        <v>86599929</v>
      </c>
      <c r="F32" s="56"/>
      <c r="G32" s="57">
        <f>G22-G31</f>
        <v>29600473</v>
      </c>
      <c r="H32" s="56"/>
      <c r="I32" s="57">
        <f>I22-I31</f>
        <v>77654555</v>
      </c>
      <c r="J32" s="56"/>
      <c r="K32" s="57">
        <f>K22-K31</f>
        <v>31616934</v>
      </c>
      <c r="L32" s="25"/>
    </row>
    <row r="33" spans="1:12" ht="24" customHeight="1" x14ac:dyDescent="0.5">
      <c r="A33" s="9" t="s">
        <v>146</v>
      </c>
      <c r="B33" s="19"/>
      <c r="C33" s="35" t="s">
        <v>190</v>
      </c>
      <c r="D33" s="35"/>
      <c r="E33" s="14">
        <v>-15274879</v>
      </c>
      <c r="F33" s="113"/>
      <c r="G33" s="14">
        <f>-358343+403292</f>
        <v>44949</v>
      </c>
      <c r="H33" s="107"/>
      <c r="I33" s="14">
        <v>-13485804</v>
      </c>
      <c r="J33" s="113"/>
      <c r="K33" s="14">
        <v>-358343</v>
      </c>
      <c r="L33" s="19"/>
    </row>
    <row r="34" spans="1:12" ht="24" customHeight="1" thickBot="1" x14ac:dyDescent="0.55000000000000004">
      <c r="A34" s="20" t="s">
        <v>113</v>
      </c>
      <c r="B34" s="19"/>
      <c r="C34" s="35"/>
      <c r="D34" s="35"/>
      <c r="E34" s="95">
        <f>SUM(E32:E33)</f>
        <v>71325050</v>
      </c>
      <c r="F34" s="71"/>
      <c r="G34" s="95">
        <f>SUM(G32:G33)</f>
        <v>29645422</v>
      </c>
      <c r="H34" s="54"/>
      <c r="I34" s="95">
        <f>SUM(I32:I33)</f>
        <v>64168751</v>
      </c>
      <c r="J34" s="71"/>
      <c r="K34" s="95">
        <f>SUM(K32:K33)</f>
        <v>31258591</v>
      </c>
      <c r="L34" s="19"/>
    </row>
    <row r="35" spans="1:12" ht="24" customHeight="1" thickTop="1" x14ac:dyDescent="0.5">
      <c r="A35" s="20"/>
      <c r="B35" s="19"/>
      <c r="C35" s="35"/>
      <c r="D35" s="35"/>
      <c r="E35" s="57"/>
      <c r="F35" s="71"/>
      <c r="G35" s="57"/>
      <c r="H35" s="54"/>
      <c r="I35" s="57"/>
      <c r="J35" s="71"/>
      <c r="K35" s="57"/>
      <c r="L35" s="19"/>
    </row>
    <row r="36" spans="1:12" s="6" customFormat="1" ht="24" customHeight="1" x14ac:dyDescent="0.5">
      <c r="A36" s="20" t="s">
        <v>124</v>
      </c>
      <c r="C36" s="35" t="s">
        <v>178</v>
      </c>
      <c r="D36" s="59"/>
      <c r="E36" s="59"/>
      <c r="F36" s="59"/>
      <c r="G36" s="59"/>
      <c r="H36" s="59"/>
      <c r="I36" s="59"/>
      <c r="J36" s="59"/>
      <c r="K36" s="59"/>
    </row>
    <row r="37" spans="1:12" s="6" customFormat="1" ht="24" customHeight="1" thickBot="1" x14ac:dyDescent="0.55000000000000004">
      <c r="A37" s="9" t="s">
        <v>125</v>
      </c>
      <c r="C37" s="9"/>
      <c r="E37" s="72">
        <f>SUM(E34/35000000)</f>
        <v>2.0378585714285715</v>
      </c>
      <c r="F37" s="59"/>
      <c r="G37" s="72">
        <f>SUM(G34/35000000)</f>
        <v>0.8470120571428571</v>
      </c>
      <c r="H37" s="78"/>
      <c r="I37" s="72">
        <f>SUM(I34/35000000)</f>
        <v>1.8333928857142858</v>
      </c>
      <c r="J37" s="78"/>
      <c r="K37" s="72">
        <f>SUM(K34/35000000)</f>
        <v>0.89310259999999997</v>
      </c>
    </row>
    <row r="38" spans="1:12" ht="24" customHeight="1" thickTop="1" x14ac:dyDescent="0.5">
      <c r="A38" s="25"/>
      <c r="B38" s="25"/>
      <c r="D38" s="25"/>
      <c r="H38" s="32"/>
      <c r="L38" s="25"/>
    </row>
    <row r="39" spans="1:12" ht="24" customHeight="1" x14ac:dyDescent="0.5">
      <c r="A39" s="1" t="s">
        <v>10</v>
      </c>
      <c r="B39" s="25"/>
      <c r="D39" s="25"/>
      <c r="H39" s="32"/>
      <c r="L39" s="25"/>
    </row>
    <row r="40" spans="1:12" ht="24" customHeight="1" x14ac:dyDescent="0.5">
      <c r="A40" s="131" t="s">
        <v>43</v>
      </c>
      <c r="B40" s="131"/>
      <c r="C40" s="131"/>
      <c r="D40" s="131"/>
      <c r="E40" s="131"/>
      <c r="F40" s="131"/>
      <c r="G40" s="131"/>
      <c r="H40" s="76"/>
      <c r="I40" s="5"/>
      <c r="J40" s="5"/>
      <c r="K40" s="5"/>
      <c r="L40" s="25"/>
    </row>
    <row r="41" spans="1:12" ht="24" customHeight="1" x14ac:dyDescent="0.5">
      <c r="A41" s="5" t="s">
        <v>75</v>
      </c>
      <c r="B41" s="5"/>
      <c r="C41" s="37"/>
      <c r="D41" s="5"/>
      <c r="E41" s="5"/>
      <c r="F41" s="5"/>
      <c r="G41" s="5"/>
      <c r="H41" s="76"/>
      <c r="I41" s="5"/>
      <c r="J41" s="5"/>
      <c r="K41" s="5"/>
      <c r="L41" s="25"/>
    </row>
    <row r="42" spans="1:12" ht="24" customHeight="1" x14ac:dyDescent="0.5">
      <c r="A42" s="131" t="s">
        <v>156</v>
      </c>
      <c r="B42" s="131"/>
      <c r="C42" s="131"/>
      <c r="D42" s="131"/>
      <c r="E42" s="131"/>
      <c r="F42" s="131"/>
      <c r="G42" s="131"/>
      <c r="H42" s="80"/>
      <c r="I42" s="100"/>
      <c r="J42" s="100"/>
      <c r="K42" s="100"/>
      <c r="L42" s="100"/>
    </row>
    <row r="43" spans="1:12" ht="24" customHeight="1" x14ac:dyDescent="0.5">
      <c r="A43" s="25"/>
      <c r="B43" s="25"/>
      <c r="D43" s="25"/>
      <c r="E43" s="132"/>
      <c r="F43" s="132"/>
      <c r="G43" s="132"/>
      <c r="H43" s="32"/>
      <c r="I43" s="133" t="s">
        <v>3</v>
      </c>
      <c r="J43" s="133"/>
      <c r="K43" s="133"/>
      <c r="L43" s="25"/>
    </row>
    <row r="44" spans="1:12" ht="24" customHeight="1" x14ac:dyDescent="0.5">
      <c r="A44" s="25"/>
      <c r="B44" s="25"/>
      <c r="D44" s="25"/>
      <c r="E44" s="134" t="s">
        <v>0</v>
      </c>
      <c r="F44" s="134"/>
      <c r="G44" s="134"/>
      <c r="H44" s="66"/>
      <c r="I44" s="134"/>
      <c r="J44" s="134"/>
      <c r="K44" s="134"/>
      <c r="L44" s="25"/>
    </row>
    <row r="45" spans="1:12" ht="24" customHeight="1" x14ac:dyDescent="0.5">
      <c r="A45" s="25"/>
      <c r="B45" s="25"/>
      <c r="D45" s="25"/>
      <c r="E45" s="129" t="s">
        <v>2</v>
      </c>
      <c r="F45" s="129"/>
      <c r="G45" s="129"/>
      <c r="H45" s="66"/>
      <c r="I45" s="129" t="s">
        <v>1</v>
      </c>
      <c r="J45" s="129"/>
      <c r="K45" s="129"/>
      <c r="L45" s="25"/>
    </row>
    <row r="46" spans="1:12" ht="24" customHeight="1" x14ac:dyDescent="0.5">
      <c r="A46" s="25"/>
      <c r="B46" s="81"/>
      <c r="C46" s="82" t="s">
        <v>30</v>
      </c>
      <c r="D46" s="32"/>
      <c r="E46" s="68">
        <v>2020</v>
      </c>
      <c r="F46" s="63"/>
      <c r="G46" s="68">
        <v>2019</v>
      </c>
      <c r="H46" s="75"/>
      <c r="I46" s="68">
        <v>2020</v>
      </c>
      <c r="J46" s="63"/>
      <c r="K46" s="68">
        <v>2019</v>
      </c>
      <c r="L46" s="81"/>
    </row>
    <row r="47" spans="1:12" ht="24" customHeight="1" x14ac:dyDescent="0.5">
      <c r="A47" s="25"/>
      <c r="B47" s="81"/>
      <c r="C47" s="84"/>
      <c r="D47" s="32"/>
      <c r="E47" s="75"/>
      <c r="F47" s="92"/>
      <c r="G47" s="75"/>
      <c r="H47" s="75"/>
      <c r="I47" s="75"/>
      <c r="J47" s="92"/>
      <c r="K47" s="75"/>
      <c r="L47" s="81"/>
    </row>
    <row r="48" spans="1:12" ht="24" customHeight="1" x14ac:dyDescent="0.5">
      <c r="A48" s="20" t="s">
        <v>113</v>
      </c>
      <c r="B48" s="81"/>
      <c r="C48" s="85"/>
      <c r="D48" s="81"/>
      <c r="E48" s="60">
        <f>SUM(E34)</f>
        <v>71325050</v>
      </c>
      <c r="F48" s="58"/>
      <c r="G48" s="60">
        <f>SUM(G34)</f>
        <v>29645422</v>
      </c>
      <c r="H48" s="58"/>
      <c r="I48" s="60">
        <f>SUM(I34)</f>
        <v>64168751</v>
      </c>
      <c r="J48" s="58"/>
      <c r="K48" s="60">
        <f>SUM(K34)</f>
        <v>31258591</v>
      </c>
      <c r="L48" s="81"/>
    </row>
    <row r="49" spans="1:14" ht="24" customHeight="1" x14ac:dyDescent="0.5">
      <c r="A49" s="100"/>
      <c r="B49" s="81"/>
      <c r="C49" s="85"/>
      <c r="D49" s="81"/>
      <c r="E49" s="57"/>
      <c r="F49" s="58"/>
      <c r="G49" s="57"/>
      <c r="H49" s="58"/>
      <c r="I49" s="57"/>
      <c r="J49" s="58"/>
      <c r="K49" s="57"/>
      <c r="L49" s="81"/>
    </row>
    <row r="50" spans="1:14" ht="24" customHeight="1" x14ac:dyDescent="0.5">
      <c r="A50" s="26" t="s">
        <v>39</v>
      </c>
      <c r="B50" s="19"/>
      <c r="C50" s="35"/>
      <c r="D50" s="19"/>
      <c r="H50" s="77"/>
      <c r="L50" s="19"/>
    </row>
    <row r="51" spans="1:14" ht="24" customHeight="1" x14ac:dyDescent="0.5">
      <c r="A51" s="25" t="s">
        <v>80</v>
      </c>
      <c r="B51" s="19"/>
      <c r="C51" s="35"/>
      <c r="D51" s="19"/>
      <c r="H51" s="77"/>
      <c r="L51" s="19"/>
    </row>
    <row r="52" spans="1:14" ht="24" customHeight="1" x14ac:dyDescent="0.5">
      <c r="A52" s="25" t="s">
        <v>82</v>
      </c>
      <c r="B52" s="19"/>
      <c r="C52" s="35"/>
      <c r="D52" s="19"/>
      <c r="H52" s="77"/>
      <c r="L52" s="19"/>
    </row>
    <row r="53" spans="1:14" ht="24" customHeight="1" x14ac:dyDescent="0.5">
      <c r="A53" s="25" t="s">
        <v>150</v>
      </c>
      <c r="B53" s="19"/>
      <c r="C53" s="35"/>
      <c r="D53" s="19"/>
      <c r="L53" s="19"/>
    </row>
    <row r="54" spans="1:14" ht="24" customHeight="1" x14ac:dyDescent="0.5">
      <c r="A54" s="25" t="s">
        <v>151</v>
      </c>
      <c r="B54" s="19"/>
      <c r="C54" s="35" t="s">
        <v>176</v>
      </c>
      <c r="D54" s="19"/>
      <c r="E54" s="14">
        <v>-1233302</v>
      </c>
      <c r="F54" s="14"/>
      <c r="G54" s="14">
        <v>-3433479</v>
      </c>
      <c r="H54" s="107"/>
      <c r="I54" s="14">
        <v>0</v>
      </c>
      <c r="J54" s="14"/>
      <c r="K54" s="14">
        <v>0</v>
      </c>
      <c r="L54" s="19"/>
    </row>
    <row r="55" spans="1:14" ht="24" customHeight="1" x14ac:dyDescent="0.5">
      <c r="A55" s="27" t="s">
        <v>185</v>
      </c>
      <c r="B55" s="19"/>
      <c r="C55" s="35"/>
      <c r="D55" s="19"/>
      <c r="E55" s="104"/>
      <c r="F55" s="104"/>
      <c r="G55" s="104"/>
      <c r="I55" s="104"/>
      <c r="J55" s="104"/>
      <c r="K55" s="104"/>
      <c r="L55" s="19"/>
      <c r="N55" s="27"/>
    </row>
    <row r="56" spans="1:14" ht="24" customHeight="1" x14ac:dyDescent="0.5">
      <c r="A56" s="27" t="s">
        <v>191</v>
      </c>
      <c r="B56" s="19"/>
      <c r="C56" s="35"/>
      <c r="D56" s="19"/>
      <c r="E56" s="25"/>
      <c r="F56" s="25"/>
      <c r="G56" s="25"/>
      <c r="H56" s="25"/>
      <c r="I56" s="25"/>
      <c r="J56" s="25"/>
      <c r="K56" s="25"/>
      <c r="L56" s="19"/>
      <c r="N56" s="27"/>
    </row>
    <row r="57" spans="1:14" ht="24" customHeight="1" x14ac:dyDescent="0.5">
      <c r="A57" s="27" t="s">
        <v>192</v>
      </c>
      <c r="B57" s="19"/>
      <c r="C57" s="35"/>
      <c r="D57" s="19"/>
      <c r="E57" s="14">
        <v>-100324459</v>
      </c>
      <c r="F57" s="14"/>
      <c r="G57" s="14">
        <v>-15576691</v>
      </c>
      <c r="H57" s="107"/>
      <c r="I57" s="14">
        <v>-100324459</v>
      </c>
      <c r="J57" s="14"/>
      <c r="K57" s="14">
        <v>-15576691</v>
      </c>
      <c r="L57" s="19"/>
      <c r="N57" s="27"/>
    </row>
    <row r="58" spans="1:14" ht="24" customHeight="1" x14ac:dyDescent="0.5">
      <c r="A58" s="27" t="s">
        <v>85</v>
      </c>
      <c r="B58" s="19"/>
      <c r="D58" s="19"/>
      <c r="E58" s="110">
        <v>20311553</v>
      </c>
      <c r="F58" s="14"/>
      <c r="G58" s="110">
        <f>3115338+686696</f>
        <v>3802034</v>
      </c>
      <c r="H58" s="107"/>
      <c r="I58" s="110">
        <v>20064893</v>
      </c>
      <c r="J58" s="14"/>
      <c r="K58" s="110">
        <v>3115338</v>
      </c>
      <c r="L58" s="19"/>
    </row>
    <row r="59" spans="1:14" ht="24" customHeight="1" x14ac:dyDescent="0.5">
      <c r="A59" s="27" t="s">
        <v>80</v>
      </c>
      <c r="B59" s="25"/>
      <c r="D59" s="25"/>
      <c r="E59" s="21"/>
      <c r="F59" s="21"/>
      <c r="G59" s="21"/>
      <c r="H59" s="54"/>
      <c r="I59" s="21"/>
      <c r="J59" s="21"/>
      <c r="K59" s="21"/>
      <c r="L59" s="25"/>
    </row>
    <row r="60" spans="1:14" ht="24" customHeight="1" x14ac:dyDescent="0.5">
      <c r="A60" s="27" t="s">
        <v>112</v>
      </c>
      <c r="B60" s="25"/>
      <c r="D60" s="25"/>
      <c r="E60" s="53">
        <f>SUM(E52:E58)</f>
        <v>-81246208</v>
      </c>
      <c r="F60" s="21"/>
      <c r="G60" s="53">
        <f>SUM(G52:G58)</f>
        <v>-15208136</v>
      </c>
      <c r="H60" s="54"/>
      <c r="I60" s="53">
        <f>SUM(I52:I58)</f>
        <v>-80259566</v>
      </c>
      <c r="J60" s="21"/>
      <c r="K60" s="53">
        <f>SUM(K52:K58)</f>
        <v>-12461353</v>
      </c>
      <c r="L60" s="25"/>
    </row>
    <row r="61" spans="1:14" ht="24" customHeight="1" x14ac:dyDescent="0.5">
      <c r="A61" s="27"/>
      <c r="B61" s="25"/>
      <c r="D61" s="25"/>
      <c r="L61" s="25"/>
    </row>
    <row r="62" spans="1:14" ht="24" customHeight="1" x14ac:dyDescent="0.5">
      <c r="A62" s="25" t="s">
        <v>81</v>
      </c>
      <c r="B62" s="25"/>
      <c r="D62" s="25"/>
      <c r="L62" s="25"/>
    </row>
    <row r="63" spans="1:14" ht="24" customHeight="1" x14ac:dyDescent="0.5">
      <c r="A63" s="25" t="s">
        <v>82</v>
      </c>
      <c r="B63" s="25"/>
      <c r="D63" s="25"/>
      <c r="E63" s="21"/>
      <c r="F63" s="21"/>
      <c r="G63" s="21"/>
      <c r="H63" s="54"/>
      <c r="I63" s="21"/>
      <c r="J63" s="21"/>
      <c r="K63" s="21"/>
      <c r="L63" s="25"/>
    </row>
    <row r="64" spans="1:14" ht="24" customHeight="1" x14ac:dyDescent="0.5">
      <c r="A64" s="27" t="s">
        <v>127</v>
      </c>
      <c r="B64" s="25"/>
      <c r="D64" s="25"/>
      <c r="E64" s="14">
        <v>-855983</v>
      </c>
      <c r="F64" s="14"/>
      <c r="G64" s="14">
        <v>-5175265</v>
      </c>
      <c r="H64" s="107"/>
      <c r="I64" s="14">
        <v>-855983</v>
      </c>
      <c r="J64" s="14"/>
      <c r="K64" s="14">
        <v>-5175265</v>
      </c>
      <c r="L64" s="25"/>
    </row>
    <row r="65" spans="1:12" ht="24" customHeight="1" x14ac:dyDescent="0.5">
      <c r="A65" s="27" t="s">
        <v>85</v>
      </c>
      <c r="B65" s="25"/>
      <c r="D65" s="25"/>
      <c r="E65" s="110">
        <v>171197</v>
      </c>
      <c r="F65" s="14"/>
      <c r="G65" s="110">
        <v>1035053</v>
      </c>
      <c r="H65" s="107"/>
      <c r="I65" s="110">
        <v>171197</v>
      </c>
      <c r="J65" s="14"/>
      <c r="K65" s="110">
        <v>1035053</v>
      </c>
      <c r="L65" s="25"/>
    </row>
    <row r="66" spans="1:12" ht="24" customHeight="1" x14ac:dyDescent="0.5">
      <c r="A66" s="27" t="s">
        <v>81</v>
      </c>
      <c r="B66" s="25"/>
      <c r="D66" s="25"/>
      <c r="L66" s="25"/>
    </row>
    <row r="67" spans="1:12" ht="24" customHeight="1" x14ac:dyDescent="0.5">
      <c r="A67" s="27" t="s">
        <v>112</v>
      </c>
      <c r="B67" s="25"/>
      <c r="D67" s="25"/>
      <c r="E67" s="53">
        <f>SUM(E64:E65)</f>
        <v>-684786</v>
      </c>
      <c r="G67" s="53">
        <f>SUM(G64:G65)</f>
        <v>-4140212</v>
      </c>
      <c r="H67" s="77"/>
      <c r="I67" s="53">
        <f>SUM(I64:I65)</f>
        <v>-684786</v>
      </c>
      <c r="K67" s="53">
        <f>SUM(K64:K65)</f>
        <v>-4140212</v>
      </c>
      <c r="L67" s="25"/>
    </row>
    <row r="68" spans="1:12" ht="24" customHeight="1" x14ac:dyDescent="0.5">
      <c r="A68" s="27"/>
      <c r="B68" s="25"/>
      <c r="D68" s="25"/>
      <c r="E68" s="21"/>
      <c r="F68" s="21"/>
      <c r="G68" s="21"/>
      <c r="H68" s="57"/>
      <c r="I68" s="21"/>
      <c r="J68" s="21"/>
      <c r="K68" s="21"/>
      <c r="L68" s="25"/>
    </row>
    <row r="69" spans="1:12" ht="24" customHeight="1" thickBot="1" x14ac:dyDescent="0.55000000000000004">
      <c r="A69" s="26" t="s">
        <v>193</v>
      </c>
      <c r="B69" s="25"/>
      <c r="D69" s="25"/>
      <c r="E69" s="70">
        <f>E48+E60+E67</f>
        <v>-10605944</v>
      </c>
      <c r="F69" s="58"/>
      <c r="G69" s="70">
        <f>G48+G60+G67</f>
        <v>10297074</v>
      </c>
      <c r="H69" s="56"/>
      <c r="I69" s="70">
        <f>I48+I60+I67</f>
        <v>-16775601</v>
      </c>
      <c r="J69" s="58"/>
      <c r="K69" s="70">
        <f>K48+K60+K67</f>
        <v>14657026</v>
      </c>
      <c r="L69" s="25"/>
    </row>
    <row r="70" spans="1:12" ht="24" customHeight="1" thickTop="1" x14ac:dyDescent="0.5">
      <c r="A70" s="25"/>
      <c r="B70" s="25"/>
      <c r="D70" s="25"/>
      <c r="H70" s="32"/>
      <c r="L70" s="25"/>
    </row>
    <row r="71" spans="1:12" ht="24" customHeight="1" x14ac:dyDescent="0.5">
      <c r="A71" s="25"/>
      <c r="B71" s="25"/>
      <c r="D71" s="25"/>
      <c r="H71" s="32"/>
      <c r="L71" s="25"/>
    </row>
    <row r="72" spans="1:12" ht="24" customHeight="1" x14ac:dyDescent="0.5">
      <c r="A72" s="1" t="s">
        <v>10</v>
      </c>
      <c r="B72" s="25"/>
      <c r="D72" s="25"/>
      <c r="H72" s="32"/>
      <c r="L72" s="25"/>
    </row>
    <row r="73" spans="1:12" ht="24" customHeight="1" x14ac:dyDescent="0.5">
      <c r="A73" s="131" t="s">
        <v>43</v>
      </c>
      <c r="B73" s="131"/>
      <c r="C73" s="131"/>
      <c r="D73" s="131"/>
      <c r="E73" s="131"/>
      <c r="F73" s="131"/>
      <c r="G73" s="131"/>
      <c r="H73" s="76"/>
      <c r="I73" s="5"/>
      <c r="J73" s="5"/>
      <c r="K73" s="5"/>
      <c r="L73" s="25"/>
    </row>
    <row r="74" spans="1:12" ht="24" customHeight="1" x14ac:dyDescent="0.5">
      <c r="A74" s="5" t="s">
        <v>111</v>
      </c>
      <c r="B74" s="5"/>
      <c r="C74" s="37"/>
      <c r="D74" s="5"/>
      <c r="E74" s="5"/>
      <c r="F74" s="5"/>
      <c r="G74" s="5"/>
      <c r="H74" s="76"/>
      <c r="I74" s="5"/>
      <c r="J74" s="5"/>
      <c r="K74" s="5"/>
      <c r="L74" s="25"/>
    </row>
    <row r="75" spans="1:12" ht="24" customHeight="1" x14ac:dyDescent="0.5">
      <c r="A75" s="131" t="s">
        <v>156</v>
      </c>
      <c r="B75" s="131"/>
      <c r="C75" s="131"/>
      <c r="D75" s="131"/>
      <c r="E75" s="131"/>
      <c r="F75" s="131"/>
      <c r="G75" s="131"/>
      <c r="H75" s="80"/>
      <c r="I75" s="100"/>
      <c r="J75" s="100"/>
      <c r="K75" s="100"/>
      <c r="L75" s="100"/>
    </row>
    <row r="76" spans="1:12" ht="24" customHeight="1" x14ac:dyDescent="0.5">
      <c r="A76" s="25"/>
      <c r="B76" s="25"/>
      <c r="D76" s="25"/>
      <c r="E76" s="132"/>
      <c r="F76" s="132"/>
      <c r="G76" s="132"/>
      <c r="H76" s="32"/>
      <c r="I76" s="133" t="s">
        <v>3</v>
      </c>
      <c r="J76" s="133"/>
      <c r="K76" s="133"/>
      <c r="L76" s="25"/>
    </row>
    <row r="77" spans="1:12" ht="24" customHeight="1" x14ac:dyDescent="0.5">
      <c r="A77" s="25"/>
      <c r="B77" s="25"/>
      <c r="D77" s="25"/>
      <c r="E77" s="134" t="s">
        <v>0</v>
      </c>
      <c r="F77" s="134"/>
      <c r="G77" s="134"/>
      <c r="H77" s="66"/>
      <c r="I77" s="134"/>
      <c r="J77" s="134"/>
      <c r="K77" s="134"/>
      <c r="L77" s="25"/>
    </row>
    <row r="78" spans="1:12" ht="24" customHeight="1" x14ac:dyDescent="0.5">
      <c r="A78" s="25"/>
      <c r="B78" s="25"/>
      <c r="D78" s="25"/>
      <c r="E78" s="129" t="s">
        <v>2</v>
      </c>
      <c r="F78" s="129"/>
      <c r="G78" s="129"/>
      <c r="H78" s="66"/>
      <c r="I78" s="129" t="s">
        <v>1</v>
      </c>
      <c r="J78" s="129"/>
      <c r="K78" s="129"/>
      <c r="L78" s="25"/>
    </row>
    <row r="79" spans="1:12" ht="24" customHeight="1" x14ac:dyDescent="0.5">
      <c r="A79" s="25"/>
      <c r="B79" s="81"/>
      <c r="D79" s="81"/>
      <c r="E79" s="68">
        <v>2020</v>
      </c>
      <c r="F79" s="63"/>
      <c r="G79" s="68">
        <v>2019</v>
      </c>
      <c r="H79" s="75"/>
      <c r="I79" s="68">
        <v>2020</v>
      </c>
      <c r="J79" s="63"/>
      <c r="K79" s="68">
        <v>2019</v>
      </c>
      <c r="L79" s="81"/>
    </row>
    <row r="80" spans="1:12" ht="24" customHeight="1" x14ac:dyDescent="0.5">
      <c r="A80" s="135" t="s">
        <v>100</v>
      </c>
      <c r="B80" s="135"/>
      <c r="C80" s="135"/>
      <c r="D80" s="135"/>
      <c r="E80" s="28"/>
      <c r="F80" s="28"/>
      <c r="G80" s="28"/>
      <c r="H80" s="32"/>
      <c r="I80" s="28"/>
      <c r="J80" s="28"/>
      <c r="K80" s="28"/>
      <c r="L80" s="25"/>
    </row>
    <row r="81" spans="1:12" ht="24" customHeight="1" x14ac:dyDescent="0.5">
      <c r="A81" s="7" t="s">
        <v>29</v>
      </c>
      <c r="B81" s="29"/>
      <c r="C81" s="73"/>
      <c r="D81" s="29"/>
      <c r="E81" s="118">
        <v>3250724673</v>
      </c>
      <c r="F81" s="125"/>
      <c r="G81" s="118">
        <v>3006438290</v>
      </c>
      <c r="H81" s="126"/>
      <c r="I81" s="118">
        <v>3250724673</v>
      </c>
      <c r="J81" s="125"/>
      <c r="K81" s="118">
        <v>3006438290</v>
      </c>
      <c r="L81" s="29"/>
    </row>
    <row r="82" spans="1:12" ht="24" customHeight="1" x14ac:dyDescent="0.5">
      <c r="A82" s="7" t="s">
        <v>184</v>
      </c>
      <c r="B82" s="29"/>
      <c r="C82" s="73"/>
      <c r="D82" s="29"/>
      <c r="E82" s="127">
        <v>-24068137</v>
      </c>
      <c r="F82" s="88"/>
      <c r="G82" s="127">
        <v>-51088489</v>
      </c>
      <c r="H82" s="125"/>
      <c r="I82" s="127">
        <v>-24068137</v>
      </c>
      <c r="J82" s="88"/>
      <c r="K82" s="127">
        <v>-51088489</v>
      </c>
      <c r="L82" s="29"/>
    </row>
    <row r="83" spans="1:12" ht="24" customHeight="1" x14ac:dyDescent="0.5">
      <c r="A83" s="7" t="s">
        <v>52</v>
      </c>
      <c r="B83" s="29"/>
      <c r="C83" s="73"/>
      <c r="D83" s="29"/>
      <c r="E83" s="88">
        <v>26822775</v>
      </c>
      <c r="F83" s="88"/>
      <c r="G83" s="88">
        <v>30505574</v>
      </c>
      <c r="H83" s="125"/>
      <c r="I83" s="88">
        <v>26822775</v>
      </c>
      <c r="J83" s="88"/>
      <c r="K83" s="88">
        <v>30505574</v>
      </c>
      <c r="L83" s="29"/>
    </row>
    <row r="84" spans="1:12" ht="24" customHeight="1" x14ac:dyDescent="0.5">
      <c r="A84" s="7" t="s">
        <v>50</v>
      </c>
      <c r="B84" s="29"/>
      <c r="C84" s="73"/>
      <c r="D84" s="29"/>
      <c r="E84" s="88">
        <v>33025048</v>
      </c>
      <c r="F84" s="88"/>
      <c r="G84" s="88">
        <v>58319027</v>
      </c>
      <c r="H84" s="125"/>
      <c r="I84" s="88">
        <v>33025048</v>
      </c>
      <c r="J84" s="88"/>
      <c r="K84" s="88">
        <v>58319027</v>
      </c>
      <c r="L84" s="29"/>
    </row>
    <row r="85" spans="1:12" ht="24" customHeight="1" x14ac:dyDescent="0.5">
      <c r="A85" s="30" t="s">
        <v>28</v>
      </c>
      <c r="B85" s="29"/>
      <c r="C85" s="73"/>
      <c r="D85" s="29"/>
      <c r="E85" s="88">
        <v>5897234</v>
      </c>
      <c r="F85" s="88"/>
      <c r="G85" s="88">
        <v>6015791</v>
      </c>
      <c r="H85" s="125"/>
      <c r="I85" s="88">
        <v>5897234</v>
      </c>
      <c r="J85" s="88"/>
      <c r="K85" s="88">
        <v>6015791</v>
      </c>
      <c r="L85" s="29"/>
    </row>
    <row r="86" spans="1:12" ht="24" customHeight="1" x14ac:dyDescent="0.5">
      <c r="A86" s="30" t="s">
        <v>101</v>
      </c>
      <c r="B86" s="31"/>
      <c r="C86" s="74"/>
      <c r="D86" s="31"/>
      <c r="E86" s="88"/>
      <c r="F86" s="88"/>
      <c r="G86" s="88"/>
      <c r="H86" s="87"/>
      <c r="I86" s="88"/>
      <c r="J86" s="88"/>
      <c r="K86" s="88"/>
      <c r="L86" s="31"/>
    </row>
    <row r="87" spans="1:12" ht="24" customHeight="1" x14ac:dyDescent="0.5">
      <c r="A87" s="30" t="s">
        <v>102</v>
      </c>
      <c r="B87" s="31"/>
      <c r="C87" s="74"/>
      <c r="D87" s="31"/>
      <c r="E87" s="88">
        <v>-1853185974</v>
      </c>
      <c r="F87" s="88"/>
      <c r="G87" s="88">
        <v>-1759776924</v>
      </c>
      <c r="H87" s="89"/>
      <c r="I87" s="88">
        <v>-1853185974</v>
      </c>
      <c r="J87" s="88"/>
      <c r="K87" s="88">
        <v>-1759776924</v>
      </c>
      <c r="L87" s="31"/>
    </row>
    <row r="88" spans="1:12" ht="24" customHeight="1" x14ac:dyDescent="0.5">
      <c r="A88" s="30" t="s">
        <v>86</v>
      </c>
      <c r="B88" s="31"/>
      <c r="C88" s="74"/>
      <c r="D88" s="31"/>
      <c r="E88" s="88">
        <v>-503733637</v>
      </c>
      <c r="F88" s="88"/>
      <c r="G88" s="88">
        <v>-446387309</v>
      </c>
      <c r="H88" s="87"/>
      <c r="I88" s="88">
        <v>-503733637</v>
      </c>
      <c r="J88" s="88"/>
      <c r="K88" s="88">
        <v>-446387309</v>
      </c>
      <c r="L88" s="31"/>
    </row>
    <row r="89" spans="1:12" ht="24" customHeight="1" x14ac:dyDescent="0.5">
      <c r="A89" s="6" t="s">
        <v>26</v>
      </c>
      <c r="B89" s="31"/>
      <c r="C89" s="74"/>
      <c r="D89" s="31"/>
      <c r="E89" s="88">
        <v>-244402761</v>
      </c>
      <c r="F89" s="88"/>
      <c r="G89" s="88">
        <v>-260016583</v>
      </c>
      <c r="H89" s="89"/>
      <c r="I89" s="88">
        <v>-244402761</v>
      </c>
      <c r="J89" s="88"/>
      <c r="K89" s="88">
        <v>-260016583</v>
      </c>
      <c r="L89" s="31"/>
    </row>
    <row r="90" spans="1:12" ht="24" customHeight="1" x14ac:dyDescent="0.5">
      <c r="A90" s="7" t="s">
        <v>27</v>
      </c>
      <c r="B90" s="31"/>
      <c r="C90" s="74"/>
      <c r="D90" s="31"/>
      <c r="E90" s="88">
        <v>-282853518</v>
      </c>
      <c r="F90" s="88"/>
      <c r="G90" s="88">
        <v>-326854259</v>
      </c>
      <c r="H90" s="87"/>
      <c r="I90" s="88">
        <v>-282853518</v>
      </c>
      <c r="J90" s="88"/>
      <c r="K90" s="88">
        <v>-326854259</v>
      </c>
      <c r="L90" s="31"/>
    </row>
    <row r="91" spans="1:12" ht="24" customHeight="1" x14ac:dyDescent="0.5">
      <c r="A91" s="7" t="s">
        <v>57</v>
      </c>
      <c r="B91" s="31"/>
      <c r="C91" s="74"/>
      <c r="D91" s="31"/>
      <c r="E91" s="88">
        <v>-9997072</v>
      </c>
      <c r="F91" s="88"/>
      <c r="G91" s="88">
        <v>-20231850</v>
      </c>
      <c r="H91" s="87"/>
      <c r="I91" s="88">
        <v>-9997072</v>
      </c>
      <c r="J91" s="88"/>
      <c r="K91" s="88">
        <v>-20231850</v>
      </c>
      <c r="L91" s="31"/>
    </row>
    <row r="92" spans="1:12" ht="24" customHeight="1" x14ac:dyDescent="0.5">
      <c r="A92" s="7" t="s">
        <v>163</v>
      </c>
      <c r="B92" s="31"/>
      <c r="C92" s="74"/>
      <c r="D92" s="31"/>
      <c r="E92" s="88">
        <v>2404080894</v>
      </c>
      <c r="F92" s="88"/>
      <c r="G92" s="88">
        <v>2824724222</v>
      </c>
      <c r="H92" s="87"/>
      <c r="I92" s="88">
        <v>2404080894</v>
      </c>
      <c r="J92" s="88"/>
      <c r="K92" s="88">
        <v>2824724222</v>
      </c>
      <c r="L92" s="31"/>
    </row>
    <row r="93" spans="1:12" ht="24" customHeight="1" x14ac:dyDescent="0.5">
      <c r="A93" s="7" t="s">
        <v>164</v>
      </c>
      <c r="B93" s="31"/>
      <c r="C93" s="74"/>
      <c r="D93" s="31"/>
      <c r="E93" s="88">
        <v>-2638199628</v>
      </c>
      <c r="F93" s="88"/>
      <c r="G93" s="88">
        <v>-2979746098</v>
      </c>
      <c r="H93" s="87"/>
      <c r="I93" s="88">
        <v>-2638199628</v>
      </c>
      <c r="J93" s="88"/>
      <c r="K93" s="88">
        <v>-2979746098</v>
      </c>
      <c r="L93" s="31"/>
    </row>
    <row r="94" spans="1:12" ht="24" customHeight="1" x14ac:dyDescent="0.5">
      <c r="A94" s="8" t="s">
        <v>135</v>
      </c>
      <c r="B94" s="31"/>
      <c r="C94" s="74"/>
      <c r="D94" s="31"/>
      <c r="E94" s="96">
        <f>SUM(E81:E93)</f>
        <v>164109897</v>
      </c>
      <c r="F94" s="88"/>
      <c r="G94" s="96">
        <f>SUM(G81:G93)</f>
        <v>81901392</v>
      </c>
      <c r="H94" s="87"/>
      <c r="I94" s="96">
        <f>SUM(I81:I93)</f>
        <v>164109897</v>
      </c>
      <c r="J94" s="88"/>
      <c r="K94" s="96">
        <f>SUM(K81:K93)</f>
        <v>81901392</v>
      </c>
      <c r="L94" s="31"/>
    </row>
    <row r="95" spans="1:12" ht="24" customHeight="1" x14ac:dyDescent="0.5">
      <c r="A95" s="8" t="s">
        <v>103</v>
      </c>
      <c r="B95" s="31"/>
      <c r="C95" s="74"/>
      <c r="D95" s="31"/>
      <c r="E95" s="90"/>
      <c r="F95" s="90"/>
      <c r="G95" s="90"/>
      <c r="H95" s="87"/>
      <c r="I95" s="90"/>
      <c r="J95" s="90"/>
      <c r="K95" s="90"/>
      <c r="L95" s="31"/>
    </row>
    <row r="96" spans="1:12" ht="24" customHeight="1" x14ac:dyDescent="0.5">
      <c r="A96" s="7" t="s">
        <v>104</v>
      </c>
      <c r="B96" s="31"/>
      <c r="C96" s="74"/>
      <c r="D96" s="31"/>
      <c r="E96" s="116">
        <v>-4576125</v>
      </c>
      <c r="F96" s="116"/>
      <c r="G96" s="116">
        <v>-3016845</v>
      </c>
      <c r="H96" s="114"/>
      <c r="I96" s="116">
        <v>-4576125</v>
      </c>
      <c r="J96" s="116"/>
      <c r="K96" s="116">
        <v>-3016845</v>
      </c>
      <c r="L96" s="31"/>
    </row>
    <row r="97" spans="1:12" ht="24" customHeight="1" x14ac:dyDescent="0.5">
      <c r="A97" s="7" t="s">
        <v>105</v>
      </c>
      <c r="B97" s="31"/>
      <c r="C97" s="74"/>
      <c r="D97" s="31"/>
      <c r="E97" s="116">
        <v>-2347619</v>
      </c>
      <c r="F97" s="116"/>
      <c r="G97" s="116">
        <v>-150006</v>
      </c>
      <c r="H97" s="117"/>
      <c r="I97" s="116">
        <v>-2347619</v>
      </c>
      <c r="J97" s="116"/>
      <c r="K97" s="116">
        <v>-150006</v>
      </c>
      <c r="L97" s="31"/>
    </row>
    <row r="98" spans="1:12" ht="24" customHeight="1" x14ac:dyDescent="0.5">
      <c r="A98" s="25" t="s">
        <v>106</v>
      </c>
      <c r="B98" s="31"/>
      <c r="C98" s="74"/>
      <c r="D98" s="31"/>
      <c r="E98" s="116">
        <v>232699</v>
      </c>
      <c r="F98" s="116"/>
      <c r="G98" s="116">
        <v>639587</v>
      </c>
      <c r="H98" s="117"/>
      <c r="I98" s="116">
        <v>232699</v>
      </c>
      <c r="J98" s="116"/>
      <c r="K98" s="116">
        <v>639587</v>
      </c>
      <c r="L98" s="31"/>
    </row>
    <row r="99" spans="1:12" ht="24" customHeight="1" x14ac:dyDescent="0.5">
      <c r="A99" s="25" t="s">
        <v>165</v>
      </c>
      <c r="B99" s="31"/>
      <c r="C99" s="74"/>
      <c r="D99" s="31"/>
      <c r="E99" s="116">
        <v>31214500</v>
      </c>
      <c r="F99" s="116"/>
      <c r="G99" s="116">
        <v>0</v>
      </c>
      <c r="H99" s="117"/>
      <c r="I99" s="116">
        <v>31214500</v>
      </c>
      <c r="J99" s="116"/>
      <c r="K99" s="116">
        <v>0</v>
      </c>
      <c r="L99" s="31"/>
    </row>
    <row r="100" spans="1:12" ht="24" customHeight="1" x14ac:dyDescent="0.5">
      <c r="A100" s="8" t="s">
        <v>166</v>
      </c>
      <c r="B100" s="31"/>
      <c r="C100" s="74"/>
      <c r="D100" s="31"/>
      <c r="E100" s="96">
        <f>SUM(E96:E99)</f>
        <v>24523455</v>
      </c>
      <c r="F100" s="88"/>
      <c r="G100" s="96">
        <f>SUM(G96:G99)</f>
        <v>-2527264</v>
      </c>
      <c r="H100" s="87"/>
      <c r="I100" s="96">
        <f>SUM(I96:I99)</f>
        <v>24523455</v>
      </c>
      <c r="J100" s="88"/>
      <c r="K100" s="96">
        <f>SUM(K96:K99)</f>
        <v>-2527264</v>
      </c>
      <c r="L100" s="31"/>
    </row>
    <row r="101" spans="1:12" ht="24" customHeight="1" x14ac:dyDescent="0.5">
      <c r="A101" s="8" t="s">
        <v>107</v>
      </c>
      <c r="B101" s="31"/>
      <c r="C101" s="74"/>
      <c r="D101" s="31"/>
      <c r="E101" s="97"/>
      <c r="F101" s="88"/>
      <c r="G101" s="97"/>
      <c r="H101" s="87"/>
      <c r="I101" s="97"/>
      <c r="J101" s="88"/>
      <c r="K101" s="97"/>
      <c r="L101" s="31"/>
    </row>
    <row r="102" spans="1:12" ht="24" customHeight="1" x14ac:dyDescent="0.5">
      <c r="A102" s="7" t="s">
        <v>108</v>
      </c>
      <c r="B102" s="31"/>
      <c r="C102" s="74"/>
      <c r="D102" s="31"/>
      <c r="E102" s="116">
        <v>0</v>
      </c>
      <c r="F102" s="116"/>
      <c r="G102" s="116">
        <v>14980</v>
      </c>
      <c r="H102" s="114"/>
      <c r="I102" s="116">
        <v>0</v>
      </c>
      <c r="J102" s="116"/>
      <c r="K102" s="116">
        <v>14980</v>
      </c>
      <c r="L102" s="31"/>
    </row>
    <row r="103" spans="1:12" ht="24" customHeight="1" x14ac:dyDescent="0.5">
      <c r="A103" s="7" t="s">
        <v>194</v>
      </c>
      <c r="B103" s="31"/>
      <c r="C103" s="74"/>
      <c r="D103" s="31"/>
      <c r="E103" s="116">
        <v>-19657040</v>
      </c>
      <c r="F103" s="116"/>
      <c r="G103" s="116">
        <v>-8186329</v>
      </c>
      <c r="H103" s="114"/>
      <c r="I103" s="116">
        <v>-19657040</v>
      </c>
      <c r="J103" s="116"/>
      <c r="K103" s="116">
        <v>-8186329</v>
      </c>
      <c r="L103" s="31"/>
    </row>
    <row r="104" spans="1:12" ht="24" customHeight="1" x14ac:dyDescent="0.5">
      <c r="A104" s="7" t="s">
        <v>109</v>
      </c>
      <c r="B104" s="31"/>
      <c r="C104" s="74"/>
      <c r="D104" s="31"/>
      <c r="E104" s="116">
        <v>-44999449</v>
      </c>
      <c r="F104" s="116"/>
      <c r="G104" s="116">
        <v>-50999928</v>
      </c>
      <c r="H104" s="114"/>
      <c r="I104" s="116">
        <v>-44999449</v>
      </c>
      <c r="J104" s="116"/>
      <c r="K104" s="116">
        <v>-50999928</v>
      </c>
      <c r="L104" s="31"/>
    </row>
    <row r="105" spans="1:12" ht="24" customHeight="1" x14ac:dyDescent="0.5">
      <c r="A105" s="8" t="s">
        <v>91</v>
      </c>
      <c r="B105" s="31"/>
      <c r="C105" s="74"/>
      <c r="D105" s="31"/>
      <c r="E105" s="96">
        <f>SUM(E102:E104)</f>
        <v>-64656489</v>
      </c>
      <c r="F105" s="88"/>
      <c r="G105" s="96">
        <f>SUM(G102:G104)</f>
        <v>-59171277</v>
      </c>
      <c r="H105" s="87"/>
      <c r="I105" s="96">
        <f>SUM(I102:I104)</f>
        <v>-64656489</v>
      </c>
      <c r="J105" s="88"/>
      <c r="K105" s="96">
        <f>SUM(K102:K104)</f>
        <v>-59171277</v>
      </c>
      <c r="L105" s="31"/>
    </row>
    <row r="106" spans="1:12" ht="24" customHeight="1" x14ac:dyDescent="0.5">
      <c r="A106" s="8" t="s">
        <v>167</v>
      </c>
      <c r="B106" s="31"/>
      <c r="C106" s="74"/>
      <c r="D106" s="31"/>
      <c r="E106" s="119">
        <v>-87235</v>
      </c>
      <c r="F106" s="120"/>
      <c r="G106" s="119">
        <v>0</v>
      </c>
      <c r="H106" s="121"/>
      <c r="I106" s="119">
        <v>-87235</v>
      </c>
      <c r="J106" s="120"/>
      <c r="K106" s="119">
        <v>0</v>
      </c>
      <c r="L106" s="31"/>
    </row>
    <row r="107" spans="1:12" ht="24" customHeight="1" x14ac:dyDescent="0.5">
      <c r="A107" s="8" t="s">
        <v>149</v>
      </c>
      <c r="B107" s="30"/>
      <c r="C107" s="74"/>
      <c r="D107" s="30"/>
      <c r="E107" s="90">
        <f>+E100+E94+E105+E106</f>
        <v>123889628</v>
      </c>
      <c r="F107" s="90"/>
      <c r="G107" s="90">
        <f>+G100+G94+G105+G106</f>
        <v>20202851</v>
      </c>
      <c r="H107" s="90"/>
      <c r="I107" s="90">
        <f>+I100+I94+I105+I106</f>
        <v>123889628</v>
      </c>
      <c r="J107" s="90"/>
      <c r="K107" s="90">
        <f>+K100+K94+K105+K106</f>
        <v>20202851</v>
      </c>
      <c r="L107" s="30"/>
    </row>
    <row r="108" spans="1:12" ht="24" customHeight="1" x14ac:dyDescent="0.5">
      <c r="A108" s="7" t="s">
        <v>115</v>
      </c>
      <c r="B108" s="30"/>
      <c r="C108" s="74"/>
      <c r="D108" s="30"/>
      <c r="E108" s="115">
        <f>BS!G10</f>
        <v>139646681</v>
      </c>
      <c r="F108" s="115"/>
      <c r="G108" s="115">
        <v>119443830</v>
      </c>
      <c r="H108" s="115"/>
      <c r="I108" s="115">
        <f>BS!K10</f>
        <v>139646681</v>
      </c>
      <c r="J108" s="115"/>
      <c r="K108" s="115">
        <v>119443830</v>
      </c>
      <c r="L108" s="30"/>
    </row>
    <row r="109" spans="1:12" ht="24" customHeight="1" thickBot="1" x14ac:dyDescent="0.55000000000000004">
      <c r="A109" s="8" t="s">
        <v>116</v>
      </c>
      <c r="B109" s="30"/>
      <c r="C109" s="74"/>
      <c r="D109" s="30"/>
      <c r="E109" s="98">
        <f>SUM(E107:E108)</f>
        <v>263536309</v>
      </c>
      <c r="F109" s="90"/>
      <c r="G109" s="98">
        <f>SUM(G107:G108)</f>
        <v>139646681</v>
      </c>
      <c r="H109" s="90"/>
      <c r="I109" s="98">
        <f>SUM(I107:I108)</f>
        <v>263536309</v>
      </c>
      <c r="J109" s="90"/>
      <c r="K109" s="98">
        <f>SUM(K107:K108)</f>
        <v>139646681</v>
      </c>
      <c r="L109" s="30"/>
    </row>
    <row r="110" spans="1:12" s="32" customFormat="1" ht="24" customHeight="1" thickTop="1" x14ac:dyDescent="0.5">
      <c r="B110" s="30"/>
      <c r="C110" s="30"/>
      <c r="D110" s="30"/>
      <c r="E110" s="62"/>
      <c r="F110" s="62"/>
      <c r="G110" s="62"/>
      <c r="H110" s="62"/>
      <c r="I110" s="62"/>
      <c r="J110" s="62"/>
      <c r="K110" s="62"/>
      <c r="L110" s="30"/>
    </row>
    <row r="111" spans="1:12" s="1" customFormat="1" ht="24" customHeight="1" x14ac:dyDescent="0.5">
      <c r="A111" s="1" t="s">
        <v>10</v>
      </c>
      <c r="C111" s="102"/>
      <c r="H111" s="7"/>
    </row>
  </sheetData>
  <mergeCells count="25">
    <mergeCell ref="A80:D80"/>
    <mergeCell ref="A73:G73"/>
    <mergeCell ref="A75:G75"/>
    <mergeCell ref="E76:G76"/>
    <mergeCell ref="I76:K76"/>
    <mergeCell ref="E77:G77"/>
    <mergeCell ref="E78:G78"/>
    <mergeCell ref="I78:K78"/>
    <mergeCell ref="E6:G6"/>
    <mergeCell ref="I6:K6"/>
    <mergeCell ref="A40:G40"/>
    <mergeCell ref="A42:G42"/>
    <mergeCell ref="I77:K77"/>
    <mergeCell ref="E43:G43"/>
    <mergeCell ref="I43:K43"/>
    <mergeCell ref="E44:G44"/>
    <mergeCell ref="I44:K44"/>
    <mergeCell ref="E45:G45"/>
    <mergeCell ref="I45:K45"/>
    <mergeCell ref="A1:G1"/>
    <mergeCell ref="A3:G3"/>
    <mergeCell ref="E4:G4"/>
    <mergeCell ref="I4:K4"/>
    <mergeCell ref="E5:G5"/>
    <mergeCell ref="I5:K5"/>
  </mergeCells>
  <pageMargins left="0.86614173228346458" right="0.47244094488188981" top="0.78740157480314965" bottom="0" header="0.31496062992125984" footer="0.31496062992125984"/>
  <pageSetup paperSize="9" scale="72" orientation="portrait" r:id="rId1"/>
  <headerFooter alignWithMargins="0"/>
  <rowBreaks count="2" manualBreakCount="2">
    <brk id="39" max="11" man="1"/>
    <brk id="72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0"/>
  <sheetViews>
    <sheetView showGridLines="0" view="pageBreakPreview" zoomScale="40" zoomScaleNormal="70" zoomScaleSheetLayoutView="40" workbookViewId="0">
      <selection activeCell="AA24" sqref="AA24"/>
    </sheetView>
  </sheetViews>
  <sheetFormatPr defaultRowHeight="24" customHeight="1" x14ac:dyDescent="0.5"/>
  <cols>
    <col min="1" max="1" width="52.42578125" style="39" customWidth="1"/>
    <col min="2" max="2" width="1" style="40" customWidth="1"/>
    <col min="3" max="3" width="16.28515625" style="41" customWidth="1"/>
    <col min="4" max="4" width="1.42578125" style="40" customWidth="1"/>
    <col min="5" max="5" width="16.28515625" style="41" customWidth="1"/>
    <col min="6" max="6" width="1.42578125" style="40" customWidth="1"/>
    <col min="7" max="7" width="16.28515625" style="41" customWidth="1"/>
    <col min="8" max="8" width="1.42578125" style="40" customWidth="1"/>
    <col min="9" max="9" width="16.28515625" style="41" customWidth="1"/>
    <col min="10" max="10" width="1.42578125" style="40" customWidth="1"/>
    <col min="11" max="11" width="17.42578125" style="41" customWidth="1"/>
    <col min="12" max="12" width="1.42578125" style="41" customWidth="1"/>
    <col min="13" max="13" width="19.140625" style="41" customWidth="1"/>
    <col min="14" max="14" width="1.7109375" style="41" customWidth="1"/>
    <col min="15" max="15" width="19.140625" style="41" customWidth="1"/>
    <col min="16" max="16" width="1.42578125" style="41" customWidth="1"/>
    <col min="17" max="17" width="16.140625" style="41" customWidth="1"/>
    <col min="18" max="18" width="1.42578125" style="40" customWidth="1"/>
    <col min="19" max="19" width="18.42578125" style="41" customWidth="1"/>
    <col min="20" max="16384" width="9.140625" style="41"/>
  </cols>
  <sheetData>
    <row r="1" spans="1:19" ht="24" customHeight="1" x14ac:dyDescent="0.5">
      <c r="A1" s="128" t="s">
        <v>43</v>
      </c>
      <c r="B1" s="128"/>
      <c r="C1" s="128"/>
      <c r="D1" s="128"/>
      <c r="E1" s="128"/>
      <c r="F1" s="43"/>
      <c r="G1" s="12"/>
      <c r="H1" s="43"/>
      <c r="I1" s="12"/>
      <c r="J1" s="43"/>
      <c r="K1" s="12"/>
      <c r="L1" s="12"/>
      <c r="M1" s="12"/>
      <c r="N1" s="12"/>
      <c r="O1" s="12"/>
      <c r="P1" s="12"/>
      <c r="Q1" s="12"/>
      <c r="R1" s="43"/>
      <c r="S1" s="67"/>
    </row>
    <row r="2" spans="1:19" ht="24" customHeight="1" x14ac:dyDescent="0.5">
      <c r="A2" s="44" t="s">
        <v>76</v>
      </c>
      <c r="B2" s="45"/>
      <c r="C2" s="44"/>
      <c r="D2" s="45"/>
      <c r="E2" s="44"/>
      <c r="F2" s="45"/>
      <c r="G2" s="44"/>
      <c r="H2" s="45"/>
      <c r="I2" s="44"/>
      <c r="J2" s="45"/>
      <c r="K2" s="44"/>
      <c r="L2" s="44"/>
      <c r="M2" s="44"/>
      <c r="N2" s="44"/>
      <c r="O2" s="44"/>
      <c r="P2" s="44"/>
      <c r="R2" s="45"/>
    </row>
    <row r="3" spans="1:19" ht="24" customHeight="1" x14ac:dyDescent="0.5">
      <c r="A3" s="128" t="s">
        <v>156</v>
      </c>
      <c r="B3" s="128"/>
      <c r="C3" s="128"/>
      <c r="D3" s="128"/>
      <c r="E3" s="128"/>
      <c r="F3" s="128"/>
      <c r="G3" s="128"/>
      <c r="H3" s="45"/>
      <c r="I3" s="44"/>
      <c r="J3" s="45"/>
      <c r="K3" s="44"/>
      <c r="L3" s="44"/>
      <c r="M3" s="44"/>
      <c r="N3" s="44"/>
      <c r="O3" s="44"/>
      <c r="P3" s="44"/>
      <c r="Q3" s="44"/>
      <c r="R3" s="45"/>
      <c r="S3" s="44"/>
    </row>
    <row r="4" spans="1:19" ht="24" customHeight="1" x14ac:dyDescent="0.5">
      <c r="A4" s="46"/>
      <c r="B4" s="46"/>
      <c r="C4" s="46"/>
      <c r="D4" s="46"/>
      <c r="E4" s="46"/>
      <c r="F4" s="45"/>
      <c r="G4" s="44"/>
      <c r="H4" s="45"/>
      <c r="I4" s="44"/>
      <c r="J4" s="45"/>
      <c r="K4" s="44"/>
      <c r="L4" s="44"/>
      <c r="M4" s="44"/>
      <c r="N4" s="44"/>
      <c r="O4" s="44"/>
      <c r="P4" s="44"/>
      <c r="Q4" s="42"/>
      <c r="R4" s="45"/>
      <c r="S4" s="42" t="s">
        <v>3</v>
      </c>
    </row>
    <row r="5" spans="1:19" ht="24" customHeight="1" x14ac:dyDescent="0.5">
      <c r="A5" s="46"/>
      <c r="B5" s="43"/>
      <c r="C5" s="137" t="s">
        <v>32</v>
      </c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</row>
    <row r="6" spans="1:19" ht="24" customHeight="1" x14ac:dyDescent="0.5">
      <c r="A6" s="46"/>
      <c r="B6" s="46"/>
      <c r="C6" s="46"/>
      <c r="D6" s="46"/>
      <c r="E6" s="46"/>
      <c r="F6" s="45"/>
      <c r="G6" s="44"/>
      <c r="H6" s="45"/>
      <c r="I6" s="44"/>
      <c r="J6" s="45"/>
      <c r="K6" s="44"/>
      <c r="L6" s="40"/>
      <c r="M6" s="136" t="s">
        <v>38</v>
      </c>
      <c r="N6" s="136"/>
      <c r="O6" s="136"/>
      <c r="P6" s="136"/>
      <c r="Q6" s="136"/>
      <c r="R6" s="45"/>
      <c r="S6" s="42"/>
    </row>
    <row r="7" spans="1:19" ht="24" customHeight="1" x14ac:dyDescent="0.5">
      <c r="A7" s="48"/>
      <c r="B7" s="49"/>
      <c r="C7" s="48"/>
      <c r="D7" s="49"/>
      <c r="E7" s="48"/>
      <c r="F7" s="49"/>
      <c r="G7" s="48"/>
      <c r="H7" s="49"/>
      <c r="I7" s="48"/>
      <c r="J7" s="49"/>
      <c r="K7" s="48"/>
      <c r="L7" s="49"/>
      <c r="M7" s="49" t="s">
        <v>128</v>
      </c>
      <c r="N7" s="49"/>
      <c r="O7" s="106" t="s">
        <v>139</v>
      </c>
      <c r="P7" s="49"/>
      <c r="Q7" s="48"/>
      <c r="R7" s="49"/>
    </row>
    <row r="8" spans="1:19" ht="24" customHeight="1" x14ac:dyDescent="0.5">
      <c r="C8" s="48" t="s">
        <v>33</v>
      </c>
      <c r="G8" s="136" t="s">
        <v>19</v>
      </c>
      <c r="H8" s="136"/>
      <c r="I8" s="136"/>
      <c r="J8" s="136"/>
      <c r="K8" s="136"/>
      <c r="L8" s="48"/>
      <c r="M8" s="48" t="s">
        <v>129</v>
      </c>
      <c r="N8" s="48"/>
      <c r="O8" s="48" t="s">
        <v>138</v>
      </c>
      <c r="P8" s="48"/>
      <c r="Q8" s="48" t="s">
        <v>40</v>
      </c>
    </row>
    <row r="9" spans="1:19" s="48" customFormat="1" ht="24" customHeight="1" x14ac:dyDescent="0.5">
      <c r="A9" s="39"/>
      <c r="B9" s="49"/>
      <c r="C9" s="48" t="s">
        <v>65</v>
      </c>
      <c r="D9" s="49"/>
      <c r="F9" s="49"/>
      <c r="G9" s="136" t="s">
        <v>35</v>
      </c>
      <c r="H9" s="136"/>
      <c r="I9" s="136"/>
      <c r="J9" s="40"/>
      <c r="K9" s="49"/>
      <c r="M9" s="48" t="s">
        <v>130</v>
      </c>
      <c r="O9" s="48" t="s">
        <v>45</v>
      </c>
      <c r="Q9" s="48" t="s">
        <v>41</v>
      </c>
      <c r="R9" s="49"/>
    </row>
    <row r="10" spans="1:19" s="48" customFormat="1" ht="24" customHeight="1" x14ac:dyDescent="0.5">
      <c r="A10" s="39"/>
      <c r="B10" s="49"/>
      <c r="C10" s="47" t="s">
        <v>34</v>
      </c>
      <c r="D10" s="49"/>
      <c r="E10" s="47" t="s">
        <v>18</v>
      </c>
      <c r="F10" s="49"/>
      <c r="G10" s="47" t="s">
        <v>71</v>
      </c>
      <c r="H10" s="49"/>
      <c r="I10" s="47" t="s">
        <v>36</v>
      </c>
      <c r="J10" s="49"/>
      <c r="K10" s="47" t="s">
        <v>37</v>
      </c>
      <c r="L10" s="49"/>
      <c r="M10" s="47" t="s">
        <v>131</v>
      </c>
      <c r="N10" s="49"/>
      <c r="O10" s="105" t="s">
        <v>168</v>
      </c>
      <c r="P10" s="49"/>
      <c r="Q10" s="47" t="s">
        <v>42</v>
      </c>
      <c r="R10" s="49"/>
      <c r="S10" s="47" t="s">
        <v>68</v>
      </c>
    </row>
    <row r="11" spans="1:19" ht="24" customHeight="1" x14ac:dyDescent="0.5">
      <c r="A11" s="50" t="s">
        <v>144</v>
      </c>
      <c r="C11" s="21">
        <v>340000000</v>
      </c>
      <c r="D11" s="21"/>
      <c r="E11" s="21">
        <v>647260093</v>
      </c>
      <c r="F11" s="21"/>
      <c r="G11" s="21">
        <v>34000000</v>
      </c>
      <c r="H11" s="21"/>
      <c r="I11" s="21">
        <v>20000000</v>
      </c>
      <c r="J11" s="21"/>
      <c r="K11" s="21">
        <v>1084314951</v>
      </c>
      <c r="L11" s="21"/>
      <c r="M11" s="21">
        <v>-2602653</v>
      </c>
      <c r="N11" s="21"/>
      <c r="O11" s="21">
        <v>-15797649</v>
      </c>
      <c r="P11" s="21"/>
      <c r="Q11" s="21">
        <f>SUM(L11:O11)</f>
        <v>-18400302</v>
      </c>
      <c r="R11" s="21"/>
      <c r="S11" s="21">
        <f>SUM(C11:K11,Q11)</f>
        <v>2107174742</v>
      </c>
    </row>
    <row r="12" spans="1:19" ht="24" customHeight="1" x14ac:dyDescent="0.5">
      <c r="A12" s="39" t="s">
        <v>169</v>
      </c>
      <c r="C12" s="21">
        <v>10000000</v>
      </c>
      <c r="D12" s="21"/>
      <c r="E12" s="21">
        <v>14980</v>
      </c>
      <c r="F12" s="21"/>
      <c r="G12" s="21">
        <v>0</v>
      </c>
      <c r="H12" s="21"/>
      <c r="I12" s="21">
        <v>0</v>
      </c>
      <c r="J12" s="21"/>
      <c r="K12" s="21">
        <v>0</v>
      </c>
      <c r="L12" s="21"/>
      <c r="M12" s="21">
        <v>0</v>
      </c>
      <c r="N12" s="21"/>
      <c r="O12" s="21">
        <v>0</v>
      </c>
      <c r="P12" s="21"/>
      <c r="Q12" s="21">
        <f>SUM(L12:O12)</f>
        <v>0</v>
      </c>
      <c r="R12" s="21"/>
      <c r="S12" s="21">
        <f>SUM(C12:K12,Q12)</f>
        <v>10014980</v>
      </c>
    </row>
    <row r="13" spans="1:19" ht="24" customHeight="1" x14ac:dyDescent="0.5">
      <c r="A13" s="39" t="s">
        <v>140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 ht="24" customHeight="1" x14ac:dyDescent="0.5">
      <c r="A14" s="123" t="s">
        <v>141</v>
      </c>
      <c r="C14" s="21">
        <v>0</v>
      </c>
      <c r="D14" s="21"/>
      <c r="E14" s="21">
        <v>0</v>
      </c>
      <c r="F14" s="21"/>
      <c r="G14" s="21">
        <v>1000000</v>
      </c>
      <c r="H14" s="21"/>
      <c r="I14" s="21">
        <v>0</v>
      </c>
      <c r="J14" s="21"/>
      <c r="K14" s="21">
        <v>-1000000</v>
      </c>
      <c r="L14" s="21"/>
      <c r="M14" s="21">
        <v>0</v>
      </c>
      <c r="N14" s="21"/>
      <c r="O14" s="21">
        <v>0</v>
      </c>
      <c r="P14" s="21"/>
      <c r="Q14" s="21">
        <f>SUM(L14:O14)</f>
        <v>0</v>
      </c>
      <c r="R14" s="21"/>
      <c r="S14" s="21">
        <f>SUM(C14:K14,Q14)</f>
        <v>0</v>
      </c>
    </row>
    <row r="15" spans="1:19" ht="24" customHeight="1" x14ac:dyDescent="0.5">
      <c r="A15" s="9" t="s">
        <v>179</v>
      </c>
      <c r="C15" s="21">
        <v>0</v>
      </c>
      <c r="D15" s="21"/>
      <c r="E15" s="21">
        <v>0</v>
      </c>
      <c r="F15" s="21"/>
      <c r="G15" s="21">
        <v>0</v>
      </c>
      <c r="H15" s="21"/>
      <c r="I15" s="21">
        <v>0</v>
      </c>
      <c r="J15" s="21"/>
      <c r="K15" s="21">
        <v>-60999928</v>
      </c>
      <c r="L15" s="21"/>
      <c r="M15" s="21">
        <v>0</v>
      </c>
      <c r="N15" s="21"/>
      <c r="O15" s="21">
        <v>0</v>
      </c>
      <c r="P15" s="21"/>
      <c r="Q15" s="21">
        <f>SUM(L15:O15)</f>
        <v>0</v>
      </c>
      <c r="R15" s="21"/>
      <c r="S15" s="21">
        <f>SUM(C15:K15,Q15)</f>
        <v>-60999928</v>
      </c>
    </row>
    <row r="16" spans="1:19" ht="24" customHeight="1" x14ac:dyDescent="0.5">
      <c r="A16" s="123" t="s">
        <v>113</v>
      </c>
      <c r="C16" s="21">
        <v>0</v>
      </c>
      <c r="D16" s="21"/>
      <c r="E16" s="21">
        <v>0</v>
      </c>
      <c r="F16" s="21"/>
      <c r="G16" s="21">
        <v>0</v>
      </c>
      <c r="H16" s="21"/>
      <c r="I16" s="21">
        <v>0</v>
      </c>
      <c r="J16" s="21"/>
      <c r="K16" s="21">
        <v>29645422</v>
      </c>
      <c r="L16" s="21"/>
      <c r="M16" s="21">
        <v>0</v>
      </c>
      <c r="N16" s="21"/>
      <c r="O16" s="21">
        <v>0</v>
      </c>
      <c r="P16" s="21"/>
      <c r="Q16" s="21">
        <f>SUM(L16:O16)</f>
        <v>0</v>
      </c>
      <c r="R16" s="21"/>
      <c r="S16" s="21">
        <f>SUM(C16:K16,Q16)</f>
        <v>29645422</v>
      </c>
    </row>
    <row r="17" spans="1:19" ht="24" customHeight="1" x14ac:dyDescent="0.5">
      <c r="A17" s="123" t="s">
        <v>39</v>
      </c>
      <c r="D17" s="41"/>
      <c r="F17" s="41"/>
      <c r="H17" s="41"/>
      <c r="J17" s="41"/>
      <c r="R17" s="41"/>
    </row>
    <row r="18" spans="1:19" ht="24" customHeight="1" x14ac:dyDescent="0.5">
      <c r="A18" s="9" t="s">
        <v>117</v>
      </c>
      <c r="C18" s="21">
        <v>0</v>
      </c>
      <c r="D18" s="21"/>
      <c r="E18" s="21">
        <v>0</v>
      </c>
      <c r="F18" s="21"/>
      <c r="G18" s="21">
        <v>0</v>
      </c>
      <c r="H18" s="21"/>
      <c r="I18" s="21">
        <v>0</v>
      </c>
      <c r="J18" s="21"/>
      <c r="K18" s="21">
        <v>-4140212</v>
      </c>
      <c r="L18" s="21"/>
      <c r="M18" s="21">
        <v>-2746783</v>
      </c>
      <c r="N18" s="21"/>
      <c r="O18" s="21">
        <v>-12461353</v>
      </c>
      <c r="P18" s="21"/>
      <c r="Q18" s="21">
        <f>SUM(L18:O18)</f>
        <v>-15208136</v>
      </c>
      <c r="R18" s="21"/>
      <c r="S18" s="21">
        <f>SUM(C18:K18,Q18)</f>
        <v>-19348348</v>
      </c>
    </row>
    <row r="19" spans="1:19" ht="24" customHeight="1" thickBot="1" x14ac:dyDescent="0.55000000000000004">
      <c r="A19" s="124" t="s">
        <v>143</v>
      </c>
      <c r="C19" s="83">
        <f>SUM(C11:C18)</f>
        <v>350000000</v>
      </c>
      <c r="D19" s="21"/>
      <c r="E19" s="83">
        <f>SUM(E11:E18)</f>
        <v>647275073</v>
      </c>
      <c r="F19" s="21"/>
      <c r="G19" s="83">
        <f>SUM(G11:G18)</f>
        <v>35000000</v>
      </c>
      <c r="H19" s="21"/>
      <c r="I19" s="83">
        <f>SUM(I11:I18)</f>
        <v>20000000</v>
      </c>
      <c r="J19" s="21"/>
      <c r="K19" s="83">
        <f>SUM(K11:K18)</f>
        <v>1047820233</v>
      </c>
      <c r="L19" s="21"/>
      <c r="M19" s="83">
        <f>SUM(M11:M18)</f>
        <v>-5349436</v>
      </c>
      <c r="N19" s="21"/>
      <c r="O19" s="83">
        <f>SUM(O11:O18)</f>
        <v>-28259002</v>
      </c>
      <c r="P19" s="21"/>
      <c r="Q19" s="83">
        <f>SUM(Q11:Q18)</f>
        <v>-33608438</v>
      </c>
      <c r="R19" s="21"/>
      <c r="S19" s="83">
        <f>SUM(S11:S18)</f>
        <v>2066486868</v>
      </c>
    </row>
    <row r="20" spans="1:19" ht="24" customHeight="1" thickTop="1" x14ac:dyDescent="0.5">
      <c r="A20" s="123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ht="24" customHeight="1" x14ac:dyDescent="0.5">
      <c r="A21" s="124" t="s">
        <v>153</v>
      </c>
      <c r="C21" s="21">
        <v>350000000</v>
      </c>
      <c r="D21" s="21"/>
      <c r="E21" s="21">
        <v>647275073</v>
      </c>
      <c r="F21" s="21"/>
      <c r="G21" s="21">
        <v>35000000</v>
      </c>
      <c r="H21" s="21"/>
      <c r="I21" s="21">
        <v>20000000</v>
      </c>
      <c r="J21" s="21"/>
      <c r="K21" s="21">
        <v>1047820233</v>
      </c>
      <c r="L21" s="21"/>
      <c r="M21" s="21">
        <v>-5349436</v>
      </c>
      <c r="N21" s="21"/>
      <c r="O21" s="21">
        <v>-28259002</v>
      </c>
      <c r="P21" s="21"/>
      <c r="Q21" s="21">
        <f>SUM(L21:O21)</f>
        <v>-33608438</v>
      </c>
      <c r="R21" s="21"/>
      <c r="S21" s="21">
        <f>SUM(C21:K21,Q21)</f>
        <v>2066486868</v>
      </c>
    </row>
    <row r="22" spans="1:19" ht="24" customHeight="1" x14ac:dyDescent="0.5">
      <c r="A22" s="123" t="s">
        <v>170</v>
      </c>
      <c r="D22" s="41"/>
      <c r="F22" s="41"/>
      <c r="H22" s="41"/>
      <c r="J22" s="41"/>
      <c r="R22" s="41"/>
    </row>
    <row r="23" spans="1:19" ht="24" customHeight="1" x14ac:dyDescent="0.5">
      <c r="A23" s="123" t="s">
        <v>175</v>
      </c>
      <c r="C23" s="21">
        <v>0</v>
      </c>
      <c r="D23" s="21"/>
      <c r="E23" s="21">
        <v>0</v>
      </c>
      <c r="F23" s="21"/>
      <c r="G23" s="21">
        <v>0</v>
      </c>
      <c r="H23" s="21"/>
      <c r="I23" s="21">
        <v>0</v>
      </c>
      <c r="J23" s="21"/>
      <c r="K23" s="21">
        <v>-20430043</v>
      </c>
      <c r="L23" s="21"/>
      <c r="M23" s="21">
        <v>0</v>
      </c>
      <c r="N23" s="21"/>
      <c r="O23" s="21">
        <v>104105085</v>
      </c>
      <c r="P23" s="21"/>
      <c r="Q23" s="21">
        <f>SUM(L23:O23)</f>
        <v>104105085</v>
      </c>
      <c r="R23" s="21"/>
      <c r="S23" s="21">
        <f>SUM(C23:K23,Q23)</f>
        <v>83675042</v>
      </c>
    </row>
    <row r="24" spans="1:19" ht="24" customHeight="1" x14ac:dyDescent="0.5">
      <c r="A24" s="124" t="s">
        <v>171</v>
      </c>
      <c r="C24" s="122">
        <f>SUM(C21:C23)</f>
        <v>350000000</v>
      </c>
      <c r="D24" s="21"/>
      <c r="E24" s="122">
        <f>SUM(E21:E23)</f>
        <v>647275073</v>
      </c>
      <c r="F24" s="21"/>
      <c r="G24" s="122">
        <f>SUM(G21:G23)</f>
        <v>35000000</v>
      </c>
      <c r="H24" s="21"/>
      <c r="I24" s="122">
        <f>SUM(I21:I23)</f>
        <v>20000000</v>
      </c>
      <c r="J24" s="21"/>
      <c r="K24" s="122">
        <f>SUM(K21:K23)</f>
        <v>1027390190</v>
      </c>
      <c r="L24" s="21"/>
      <c r="M24" s="122">
        <f>SUM(M21:M23)</f>
        <v>-5349436</v>
      </c>
      <c r="N24" s="21"/>
      <c r="O24" s="122">
        <f>SUM(O21:O23)</f>
        <v>75846083</v>
      </c>
      <c r="P24" s="21"/>
      <c r="Q24" s="122">
        <f>SUM(M24:O24)</f>
        <v>70496647</v>
      </c>
      <c r="R24" s="21"/>
      <c r="S24" s="122">
        <f>SUM(C24:K24,Q24)</f>
        <v>2150161910</v>
      </c>
    </row>
    <row r="25" spans="1:19" ht="24" customHeight="1" x14ac:dyDescent="0.5">
      <c r="A25" s="9" t="s">
        <v>179</v>
      </c>
      <c r="C25" s="21">
        <v>0</v>
      </c>
      <c r="D25" s="21"/>
      <c r="E25" s="21">
        <v>0</v>
      </c>
      <c r="F25" s="21"/>
      <c r="G25" s="21">
        <v>0</v>
      </c>
      <c r="H25" s="21"/>
      <c r="I25" s="21">
        <v>0</v>
      </c>
      <c r="J25" s="21"/>
      <c r="K25" s="21">
        <v>-44999449</v>
      </c>
      <c r="L25" s="21"/>
      <c r="M25" s="21">
        <v>0</v>
      </c>
      <c r="N25" s="21"/>
      <c r="O25" s="21">
        <v>0</v>
      </c>
      <c r="P25" s="21"/>
      <c r="Q25" s="21">
        <f>SUM(L25:O25)</f>
        <v>0</v>
      </c>
      <c r="R25" s="21"/>
      <c r="S25" s="21">
        <f>SUM(C25:K25,Q25)</f>
        <v>-44999449</v>
      </c>
    </row>
    <row r="26" spans="1:19" ht="24" customHeight="1" x14ac:dyDescent="0.5">
      <c r="A26" s="39" t="s">
        <v>113</v>
      </c>
      <c r="C26" s="21">
        <v>0</v>
      </c>
      <c r="D26" s="21"/>
      <c r="E26" s="21">
        <v>0</v>
      </c>
      <c r="F26" s="21"/>
      <c r="G26" s="21">
        <v>0</v>
      </c>
      <c r="H26" s="21"/>
      <c r="I26" s="21">
        <v>0</v>
      </c>
      <c r="J26" s="21"/>
      <c r="K26" s="21">
        <f>'PL&amp;CF'!E34</f>
        <v>71325050</v>
      </c>
      <c r="L26" s="21"/>
      <c r="M26" s="21">
        <v>0</v>
      </c>
      <c r="N26" s="21"/>
      <c r="O26" s="21">
        <v>0</v>
      </c>
      <c r="P26" s="21"/>
      <c r="Q26" s="21">
        <f>SUM(L26:O26)</f>
        <v>0</v>
      </c>
      <c r="R26" s="21"/>
      <c r="S26" s="21">
        <f>SUM(C26:K26,Q26)</f>
        <v>71325050</v>
      </c>
    </row>
    <row r="27" spans="1:19" ht="24" customHeight="1" x14ac:dyDescent="0.5">
      <c r="A27" s="39" t="s">
        <v>114</v>
      </c>
      <c r="C27" s="21">
        <v>0</v>
      </c>
      <c r="D27" s="21"/>
      <c r="E27" s="21">
        <v>0</v>
      </c>
      <c r="F27" s="21"/>
      <c r="G27" s="21">
        <v>0</v>
      </c>
      <c r="H27" s="21"/>
      <c r="I27" s="21">
        <v>0</v>
      </c>
      <c r="J27" s="21"/>
      <c r="K27" s="21">
        <v>-684786</v>
      </c>
      <c r="L27" s="21"/>
      <c r="M27" s="21">
        <v>-986642</v>
      </c>
      <c r="N27" s="21"/>
      <c r="O27" s="21">
        <v>-80259566</v>
      </c>
      <c r="P27" s="21"/>
      <c r="Q27" s="53">
        <v>-81246208</v>
      </c>
      <c r="R27" s="21"/>
      <c r="S27" s="21">
        <f>SUM(C27:K27,Q27)</f>
        <v>-81930994</v>
      </c>
    </row>
    <row r="28" spans="1:19" ht="24" customHeight="1" thickBot="1" x14ac:dyDescent="0.55000000000000004">
      <c r="A28" s="50" t="s">
        <v>154</v>
      </c>
      <c r="C28" s="83">
        <f>SUM(C24:C27)</f>
        <v>350000000</v>
      </c>
      <c r="D28" s="21"/>
      <c r="E28" s="83">
        <f>SUM(E24:E27)</f>
        <v>647275073</v>
      </c>
      <c r="F28" s="21"/>
      <c r="G28" s="83">
        <f>SUM(G24:G27)</f>
        <v>35000000</v>
      </c>
      <c r="H28" s="21"/>
      <c r="I28" s="83">
        <f>SUM(I24:I27)</f>
        <v>20000000</v>
      </c>
      <c r="J28" s="21"/>
      <c r="K28" s="83">
        <f>SUM(K24:K27)</f>
        <v>1053031005</v>
      </c>
      <c r="L28" s="21"/>
      <c r="M28" s="83">
        <f>SUM(M24:M27)</f>
        <v>-6336078</v>
      </c>
      <c r="N28" s="21"/>
      <c r="O28" s="83">
        <f>SUM(O24:O27)</f>
        <v>-4413483</v>
      </c>
      <c r="P28" s="21"/>
      <c r="Q28" s="83">
        <f>SUM(Q24:Q27)</f>
        <v>-10749561</v>
      </c>
      <c r="R28" s="21"/>
      <c r="S28" s="83">
        <f>SUM(S24:S27)</f>
        <v>2094556517</v>
      </c>
    </row>
    <row r="29" spans="1:19" ht="24" customHeight="1" thickTop="1" x14ac:dyDescent="0.5">
      <c r="A29" s="50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ht="24" customHeight="1" x14ac:dyDescent="0.5">
      <c r="A30" s="1" t="s">
        <v>10</v>
      </c>
    </row>
  </sheetData>
  <mergeCells count="6">
    <mergeCell ref="A1:E1"/>
    <mergeCell ref="G8:K8"/>
    <mergeCell ref="G9:I9"/>
    <mergeCell ref="C5:S5"/>
    <mergeCell ref="A3:G3"/>
    <mergeCell ref="M6:Q6"/>
  </mergeCells>
  <phoneticPr fontId="2" type="noConversion"/>
  <printOptions horizontalCentered="1"/>
  <pageMargins left="0" right="0" top="0.90551181102362199" bottom="0.196850393700787" header="0.511811023622047" footer="0.511811023622047"/>
  <pageSetup paperSize="9" scale="7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7"/>
  <sheetViews>
    <sheetView showGridLines="0" view="pageBreakPreview" topLeftCell="A17" zoomScale="85" zoomScaleNormal="85" zoomScaleSheetLayoutView="85" workbookViewId="0">
      <selection activeCell="E26" sqref="E26:Q27"/>
    </sheetView>
  </sheetViews>
  <sheetFormatPr defaultRowHeight="24" customHeight="1" x14ac:dyDescent="0.5"/>
  <cols>
    <col min="1" max="1" width="39.42578125" style="39" customWidth="1"/>
    <col min="2" max="2" width="1.5703125" style="39" customWidth="1"/>
    <col min="3" max="3" width="5.85546875" style="39" customWidth="1"/>
    <col min="4" max="4" width="12.5703125" style="40" customWidth="1"/>
    <col min="5" max="5" width="17.85546875" style="41" customWidth="1"/>
    <col min="6" max="6" width="1.5703125" style="40" customWidth="1"/>
    <col min="7" max="7" width="17.85546875" style="41" customWidth="1"/>
    <col min="8" max="8" width="1.5703125" style="40" customWidth="1"/>
    <col min="9" max="9" width="17.85546875" style="41" customWidth="1"/>
    <col min="10" max="10" width="1.5703125" style="40" customWidth="1"/>
    <col min="11" max="11" width="17.85546875" style="41" customWidth="1"/>
    <col min="12" max="12" width="1.5703125" style="40" customWidth="1"/>
    <col min="13" max="13" width="17.85546875" style="41" customWidth="1"/>
    <col min="14" max="14" width="1.5703125" style="40" customWidth="1"/>
    <col min="15" max="15" width="26.7109375" style="41" customWidth="1"/>
    <col min="16" max="16" width="1.7109375" style="40" customWidth="1"/>
    <col min="17" max="17" width="17.85546875" style="41" customWidth="1"/>
    <col min="18" max="16384" width="9.140625" style="41"/>
  </cols>
  <sheetData>
    <row r="1" spans="1:17" ht="24" customHeight="1" x14ac:dyDescent="0.5">
      <c r="A1" s="128" t="s">
        <v>43</v>
      </c>
      <c r="B1" s="128"/>
      <c r="C1" s="128"/>
      <c r="D1" s="128"/>
      <c r="E1" s="128"/>
      <c r="F1" s="128"/>
      <c r="G1" s="128"/>
      <c r="H1" s="43"/>
      <c r="I1" s="12"/>
      <c r="J1" s="43"/>
      <c r="K1" s="12"/>
      <c r="L1" s="43"/>
      <c r="M1" s="12"/>
      <c r="N1" s="12"/>
      <c r="O1" s="12"/>
      <c r="P1" s="43"/>
      <c r="Q1" s="67"/>
    </row>
    <row r="2" spans="1:17" ht="24" customHeight="1" x14ac:dyDescent="0.5">
      <c r="A2" s="44" t="s">
        <v>77</v>
      </c>
      <c r="B2" s="44"/>
      <c r="C2" s="44"/>
      <c r="D2" s="45"/>
      <c r="E2" s="44"/>
      <c r="F2" s="45"/>
      <c r="G2" s="44"/>
      <c r="H2" s="45"/>
      <c r="I2" s="44"/>
      <c r="J2" s="45"/>
      <c r="K2" s="44"/>
      <c r="L2" s="45"/>
      <c r="M2" s="44"/>
      <c r="N2" s="45"/>
      <c r="O2" s="44"/>
      <c r="P2" s="45"/>
    </row>
    <row r="3" spans="1:17" ht="24" customHeight="1" x14ac:dyDescent="0.5">
      <c r="A3" s="128" t="s">
        <v>156</v>
      </c>
      <c r="B3" s="128"/>
      <c r="C3" s="128"/>
      <c r="D3" s="128"/>
      <c r="E3" s="128"/>
      <c r="F3" s="128"/>
      <c r="G3" s="128"/>
      <c r="H3" s="45"/>
      <c r="I3" s="44"/>
      <c r="J3" s="45"/>
      <c r="K3" s="44"/>
      <c r="L3" s="45"/>
      <c r="M3" s="44"/>
      <c r="N3" s="44"/>
      <c r="O3" s="44"/>
      <c r="P3" s="45"/>
      <c r="Q3" s="44"/>
    </row>
    <row r="4" spans="1:17" ht="24" customHeight="1" x14ac:dyDescent="0.5">
      <c r="A4" s="46"/>
      <c r="B4" s="46"/>
      <c r="C4" s="46"/>
      <c r="D4" s="46"/>
      <c r="E4" s="46"/>
      <c r="F4" s="46"/>
      <c r="G4" s="46"/>
      <c r="H4" s="45"/>
      <c r="I4" s="44"/>
      <c r="J4" s="45"/>
      <c r="K4" s="44"/>
      <c r="L4" s="45"/>
      <c r="M4" s="44"/>
      <c r="N4" s="46"/>
      <c r="O4" s="44"/>
      <c r="P4" s="45"/>
      <c r="Q4" s="42" t="s">
        <v>3</v>
      </c>
    </row>
    <row r="5" spans="1:17" ht="24" customHeight="1" x14ac:dyDescent="0.5">
      <c r="A5" s="46"/>
      <c r="B5" s="46"/>
      <c r="C5" s="43"/>
      <c r="D5" s="43"/>
      <c r="E5" s="137" t="s">
        <v>1</v>
      </c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</row>
    <row r="6" spans="1:17" ht="24" customHeight="1" x14ac:dyDescent="0.5">
      <c r="A6" s="48"/>
      <c r="B6" s="48"/>
      <c r="C6" s="48"/>
      <c r="D6" s="49"/>
      <c r="E6" s="48"/>
      <c r="F6" s="49"/>
      <c r="G6" s="48"/>
      <c r="H6" s="49"/>
      <c r="I6" s="48"/>
      <c r="J6" s="49"/>
      <c r="K6" s="48"/>
      <c r="L6" s="49"/>
      <c r="M6" s="48"/>
      <c r="N6" s="49"/>
      <c r="O6" s="138" t="s">
        <v>64</v>
      </c>
      <c r="P6" s="138"/>
    </row>
    <row r="7" spans="1:17" ht="24" customHeight="1" x14ac:dyDescent="0.5">
      <c r="E7" s="48" t="s">
        <v>33</v>
      </c>
      <c r="I7" s="136" t="s">
        <v>19</v>
      </c>
      <c r="J7" s="136"/>
      <c r="K7" s="136"/>
      <c r="L7" s="136"/>
      <c r="M7" s="136"/>
      <c r="O7" s="48" t="s">
        <v>142</v>
      </c>
    </row>
    <row r="8" spans="1:17" s="48" customFormat="1" ht="24" customHeight="1" x14ac:dyDescent="0.5">
      <c r="A8" s="39"/>
      <c r="B8" s="39"/>
      <c r="D8" s="49"/>
      <c r="E8" s="48" t="s">
        <v>65</v>
      </c>
      <c r="F8" s="49"/>
      <c r="H8" s="49"/>
      <c r="I8" s="136" t="s">
        <v>35</v>
      </c>
      <c r="J8" s="136"/>
      <c r="K8" s="136"/>
      <c r="L8" s="40"/>
      <c r="M8" s="49"/>
      <c r="N8" s="49"/>
      <c r="O8" s="48" t="s">
        <v>173</v>
      </c>
      <c r="P8" s="106"/>
    </row>
    <row r="9" spans="1:17" s="48" customFormat="1" ht="24" customHeight="1" x14ac:dyDescent="0.5">
      <c r="A9" s="39"/>
      <c r="B9" s="39"/>
      <c r="C9" s="39"/>
      <c r="D9" s="49"/>
      <c r="E9" s="47" t="s">
        <v>34</v>
      </c>
      <c r="F9" s="49"/>
      <c r="G9" s="47" t="s">
        <v>18</v>
      </c>
      <c r="H9" s="49"/>
      <c r="I9" s="47" t="s">
        <v>71</v>
      </c>
      <c r="J9" s="49"/>
      <c r="K9" s="47" t="s">
        <v>36</v>
      </c>
      <c r="L9" s="49"/>
      <c r="M9" s="47" t="s">
        <v>37</v>
      </c>
      <c r="N9" s="49"/>
      <c r="O9" s="105" t="s">
        <v>168</v>
      </c>
      <c r="P9" s="106"/>
      <c r="Q9" s="47" t="s">
        <v>68</v>
      </c>
    </row>
    <row r="10" spans="1:17" ht="24" customHeight="1" x14ac:dyDescent="0.5">
      <c r="A10" s="50" t="s">
        <v>144</v>
      </c>
      <c r="E10" s="21">
        <v>340000000</v>
      </c>
      <c r="F10" s="21"/>
      <c r="G10" s="21">
        <v>647260093</v>
      </c>
      <c r="H10" s="21"/>
      <c r="I10" s="21">
        <v>34000000</v>
      </c>
      <c r="J10" s="21"/>
      <c r="K10" s="21">
        <v>20000000</v>
      </c>
      <c r="L10" s="21"/>
      <c r="M10" s="21">
        <v>1035119143</v>
      </c>
      <c r="N10" s="21"/>
      <c r="O10" s="21">
        <v>-15797649</v>
      </c>
      <c r="P10" s="21"/>
      <c r="Q10" s="21">
        <f>SUM(E10:M10,O10)</f>
        <v>2060581587</v>
      </c>
    </row>
    <row r="11" spans="1:17" ht="24" customHeight="1" x14ac:dyDescent="0.5">
      <c r="A11" s="39" t="s">
        <v>169</v>
      </c>
      <c r="E11" s="21">
        <v>10000000</v>
      </c>
      <c r="F11" s="21"/>
      <c r="G11" s="21">
        <v>14980</v>
      </c>
      <c r="H11" s="21"/>
      <c r="I11" s="21">
        <v>0</v>
      </c>
      <c r="J11" s="21"/>
      <c r="K11" s="21">
        <v>0</v>
      </c>
      <c r="L11" s="21"/>
      <c r="M11" s="21">
        <v>0</v>
      </c>
      <c r="N11" s="21"/>
      <c r="O11" s="21">
        <v>0</v>
      </c>
      <c r="P11" s="21"/>
      <c r="Q11" s="21">
        <f>SUM(E11:M11,O11)</f>
        <v>10014980</v>
      </c>
    </row>
    <row r="12" spans="1:17" ht="24" customHeight="1" x14ac:dyDescent="0.5">
      <c r="A12" s="39" t="s">
        <v>140</v>
      </c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1:17" ht="24" customHeight="1" x14ac:dyDescent="0.5">
      <c r="A13" s="123" t="s">
        <v>141</v>
      </c>
      <c r="E13" s="21">
        <v>0</v>
      </c>
      <c r="F13" s="21"/>
      <c r="G13" s="21">
        <v>0</v>
      </c>
      <c r="H13" s="21"/>
      <c r="I13" s="21">
        <v>1000000</v>
      </c>
      <c r="J13" s="21"/>
      <c r="K13" s="21">
        <v>0</v>
      </c>
      <c r="L13" s="21"/>
      <c r="M13" s="21">
        <v>-1000000</v>
      </c>
      <c r="N13" s="21"/>
      <c r="O13" s="21">
        <v>0</v>
      </c>
      <c r="P13" s="21"/>
      <c r="Q13" s="21">
        <f>SUM(E13:M13,O13)</f>
        <v>0</v>
      </c>
    </row>
    <row r="14" spans="1:17" ht="24" customHeight="1" x14ac:dyDescent="0.5">
      <c r="A14" s="9" t="s">
        <v>179</v>
      </c>
      <c r="E14" s="21">
        <v>0</v>
      </c>
      <c r="F14" s="21"/>
      <c r="G14" s="21">
        <v>0</v>
      </c>
      <c r="H14" s="21"/>
      <c r="I14" s="21">
        <v>0</v>
      </c>
      <c r="J14" s="21"/>
      <c r="K14" s="21">
        <v>0</v>
      </c>
      <c r="L14" s="21"/>
      <c r="M14" s="21">
        <v>-60999928</v>
      </c>
      <c r="N14" s="21"/>
      <c r="O14" s="21">
        <v>0</v>
      </c>
      <c r="P14" s="21"/>
      <c r="Q14" s="21">
        <f>SUM(E14:M14,O14)</f>
        <v>-60999928</v>
      </c>
    </row>
    <row r="15" spans="1:17" ht="24" customHeight="1" x14ac:dyDescent="0.5">
      <c r="A15" s="9" t="s">
        <v>113</v>
      </c>
      <c r="E15" s="21">
        <v>0</v>
      </c>
      <c r="F15" s="21"/>
      <c r="G15" s="21">
        <v>0</v>
      </c>
      <c r="H15" s="21"/>
      <c r="I15" s="21">
        <v>0</v>
      </c>
      <c r="J15" s="21"/>
      <c r="K15" s="21">
        <v>0</v>
      </c>
      <c r="L15" s="21"/>
      <c r="M15" s="21">
        <v>31258591</v>
      </c>
      <c r="N15" s="21"/>
      <c r="O15" s="21">
        <v>0</v>
      </c>
      <c r="P15" s="21"/>
      <c r="Q15" s="21">
        <f>SUM(E15:M15,O15)</f>
        <v>31258591</v>
      </c>
    </row>
    <row r="16" spans="1:17" ht="24" customHeight="1" x14ac:dyDescent="0.5">
      <c r="A16" s="123" t="s">
        <v>114</v>
      </c>
      <c r="E16" s="21">
        <v>0</v>
      </c>
      <c r="F16" s="21"/>
      <c r="G16" s="21">
        <v>0</v>
      </c>
      <c r="H16" s="21"/>
      <c r="I16" s="21">
        <v>0</v>
      </c>
      <c r="J16" s="21"/>
      <c r="K16" s="21">
        <v>0</v>
      </c>
      <c r="L16" s="21"/>
      <c r="M16" s="21">
        <v>-4140212</v>
      </c>
      <c r="N16" s="21"/>
      <c r="O16" s="21">
        <v>-12461353</v>
      </c>
      <c r="P16" s="21"/>
      <c r="Q16" s="21">
        <f>SUM(E16:M16,O16)</f>
        <v>-16601565</v>
      </c>
    </row>
    <row r="17" spans="1:17" ht="24" customHeight="1" thickBot="1" x14ac:dyDescent="0.55000000000000004">
      <c r="A17" s="124" t="s">
        <v>143</v>
      </c>
      <c r="E17" s="83">
        <f>SUM(E10:E16)</f>
        <v>350000000</v>
      </c>
      <c r="F17" s="21"/>
      <c r="G17" s="83">
        <f>SUM(G10:G16)</f>
        <v>647275073</v>
      </c>
      <c r="H17" s="21"/>
      <c r="I17" s="83">
        <f>SUM(I10:I16)</f>
        <v>35000000</v>
      </c>
      <c r="J17" s="21"/>
      <c r="K17" s="83">
        <f>SUM(K10:K16)</f>
        <v>20000000</v>
      </c>
      <c r="L17" s="21"/>
      <c r="M17" s="83">
        <f>SUM(M10:M16)</f>
        <v>1000237594</v>
      </c>
      <c r="N17" s="21"/>
      <c r="O17" s="83">
        <f>SUM(O10:O16)</f>
        <v>-28259002</v>
      </c>
      <c r="P17" s="21"/>
      <c r="Q17" s="83">
        <f>SUM(Q10:Q16)</f>
        <v>2024253665</v>
      </c>
    </row>
    <row r="18" spans="1:17" ht="24" customHeight="1" thickTop="1" x14ac:dyDescent="0.5">
      <c r="A18" s="123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1:17" ht="24" customHeight="1" x14ac:dyDescent="0.5">
      <c r="A19" s="124" t="s">
        <v>153</v>
      </c>
      <c r="E19" s="21">
        <v>350000000</v>
      </c>
      <c r="F19" s="21"/>
      <c r="G19" s="21">
        <v>647275073</v>
      </c>
      <c r="H19" s="21"/>
      <c r="I19" s="21">
        <v>35000000</v>
      </c>
      <c r="J19" s="21"/>
      <c r="K19" s="21">
        <v>20000000</v>
      </c>
      <c r="L19" s="21"/>
      <c r="M19" s="21">
        <v>1000237594</v>
      </c>
      <c r="N19" s="21"/>
      <c r="O19" s="21">
        <v>-28259002</v>
      </c>
      <c r="P19" s="21"/>
      <c r="Q19" s="21">
        <f>SUM(E19:M19,O19)</f>
        <v>2024253665</v>
      </c>
    </row>
    <row r="20" spans="1:17" ht="24" customHeight="1" x14ac:dyDescent="0.5">
      <c r="A20" s="123" t="s">
        <v>174</v>
      </c>
      <c r="B20" s="123"/>
      <c r="C20" s="123"/>
      <c r="D20" s="30"/>
      <c r="E20" s="53">
        <v>0</v>
      </c>
      <c r="F20" s="21"/>
      <c r="G20" s="53">
        <v>0</v>
      </c>
      <c r="H20" s="21"/>
      <c r="I20" s="53">
        <v>0</v>
      </c>
      <c r="J20" s="21"/>
      <c r="K20" s="53">
        <v>0</v>
      </c>
      <c r="L20" s="21"/>
      <c r="M20" s="53">
        <v>-20430043</v>
      </c>
      <c r="N20" s="21"/>
      <c r="O20" s="53">
        <v>148284761</v>
      </c>
      <c r="P20" s="21"/>
      <c r="Q20" s="53">
        <f>SUM(E20:M20,O20)</f>
        <v>127854718</v>
      </c>
    </row>
    <row r="21" spans="1:17" ht="24" customHeight="1" x14ac:dyDescent="0.5">
      <c r="A21" s="124" t="s">
        <v>172</v>
      </c>
      <c r="E21" s="21">
        <f>SUM(E19:E20)</f>
        <v>350000000</v>
      </c>
      <c r="F21" s="21"/>
      <c r="G21" s="21">
        <f>SUM(G19:G20)</f>
        <v>647275073</v>
      </c>
      <c r="H21" s="21"/>
      <c r="I21" s="21">
        <f>SUM(I19:I20)</f>
        <v>35000000</v>
      </c>
      <c r="J21" s="21"/>
      <c r="K21" s="21">
        <f>SUM(K19:K20)</f>
        <v>20000000</v>
      </c>
      <c r="L21" s="21"/>
      <c r="M21" s="21">
        <f>SUM(M19:M20)</f>
        <v>979807551</v>
      </c>
      <c r="N21" s="21"/>
      <c r="O21" s="21">
        <f>SUM(O19:O20)</f>
        <v>120025759</v>
      </c>
      <c r="P21" s="21"/>
      <c r="Q21" s="21">
        <f>SUM(E21:M21,O21)</f>
        <v>2152108383</v>
      </c>
    </row>
    <row r="22" spans="1:17" ht="24" customHeight="1" x14ac:dyDescent="0.5">
      <c r="A22" s="9" t="s">
        <v>179</v>
      </c>
      <c r="E22" s="21">
        <v>0</v>
      </c>
      <c r="F22" s="21"/>
      <c r="G22" s="21">
        <v>0</v>
      </c>
      <c r="H22" s="21"/>
      <c r="I22" s="21">
        <v>0</v>
      </c>
      <c r="J22" s="21"/>
      <c r="K22" s="21">
        <v>0</v>
      </c>
      <c r="L22" s="21"/>
      <c r="M22" s="21">
        <v>-44999449</v>
      </c>
      <c r="N22" s="21"/>
      <c r="O22" s="21">
        <v>0</v>
      </c>
      <c r="P22" s="21"/>
      <c r="Q22" s="21">
        <f t="shared" ref="Q22:Q24" si="0">SUM(E22:M22,O22)</f>
        <v>-44999449</v>
      </c>
    </row>
    <row r="23" spans="1:17" ht="24" customHeight="1" x14ac:dyDescent="0.5">
      <c r="A23" s="9" t="s">
        <v>113</v>
      </c>
      <c r="C23" s="51"/>
      <c r="E23" s="21">
        <v>0</v>
      </c>
      <c r="F23" s="21"/>
      <c r="G23" s="21">
        <v>0</v>
      </c>
      <c r="H23" s="21"/>
      <c r="I23" s="21">
        <v>0</v>
      </c>
      <c r="J23" s="21"/>
      <c r="K23" s="21">
        <v>0</v>
      </c>
      <c r="L23" s="21"/>
      <c r="M23" s="21">
        <f>'PL&amp;CF'!I34</f>
        <v>64168751</v>
      </c>
      <c r="N23" s="21"/>
      <c r="O23" s="21">
        <v>0</v>
      </c>
      <c r="P23" s="21"/>
      <c r="Q23" s="21">
        <f t="shared" si="0"/>
        <v>64168751</v>
      </c>
    </row>
    <row r="24" spans="1:17" ht="24" customHeight="1" x14ac:dyDescent="0.5">
      <c r="A24" s="123" t="s">
        <v>114</v>
      </c>
      <c r="E24" s="21">
        <v>0</v>
      </c>
      <c r="F24" s="21"/>
      <c r="G24" s="21">
        <v>0</v>
      </c>
      <c r="H24" s="21"/>
      <c r="I24" s="21">
        <v>0</v>
      </c>
      <c r="J24" s="21"/>
      <c r="K24" s="21">
        <v>0</v>
      </c>
      <c r="L24" s="21"/>
      <c r="M24" s="21">
        <v>-684786</v>
      </c>
      <c r="N24" s="21"/>
      <c r="O24" s="21">
        <v>-80259566</v>
      </c>
      <c r="P24" s="21"/>
      <c r="Q24" s="21">
        <f t="shared" si="0"/>
        <v>-80944352</v>
      </c>
    </row>
    <row r="25" spans="1:17" ht="24" customHeight="1" thickBot="1" x14ac:dyDescent="0.55000000000000004">
      <c r="A25" s="50" t="s">
        <v>154</v>
      </c>
      <c r="E25" s="83">
        <f>SUM(E21:E24)</f>
        <v>350000000</v>
      </c>
      <c r="F25" s="21"/>
      <c r="G25" s="83">
        <f>SUM(G21:G24)</f>
        <v>647275073</v>
      </c>
      <c r="H25" s="21"/>
      <c r="I25" s="83">
        <f>SUM(I21:I24)</f>
        <v>35000000</v>
      </c>
      <c r="J25" s="21"/>
      <c r="K25" s="83">
        <f>SUM(K21:K24)</f>
        <v>20000000</v>
      </c>
      <c r="L25" s="21"/>
      <c r="M25" s="83">
        <f>SUM(M21:M24)</f>
        <v>998292067</v>
      </c>
      <c r="N25" s="21"/>
      <c r="O25" s="83">
        <f>SUM(O21:O24)</f>
        <v>39766193</v>
      </c>
      <c r="P25" s="21"/>
      <c r="Q25" s="83">
        <f>SUM(Q21:Q24)</f>
        <v>2090333333</v>
      </c>
    </row>
    <row r="26" spans="1:17" ht="24" customHeight="1" thickTop="1" x14ac:dyDescent="0.5">
      <c r="F26" s="41"/>
      <c r="H26" s="41"/>
      <c r="J26" s="41"/>
      <c r="L26" s="41"/>
      <c r="N26" s="41"/>
      <c r="P26" s="41"/>
    </row>
    <row r="27" spans="1:17" ht="24" customHeight="1" x14ac:dyDescent="0.5">
      <c r="A27" s="1" t="s">
        <v>10</v>
      </c>
      <c r="B27" s="4"/>
      <c r="C27" s="4"/>
    </row>
  </sheetData>
  <mergeCells count="6">
    <mergeCell ref="I7:M7"/>
    <mergeCell ref="O6:P6"/>
    <mergeCell ref="I8:K8"/>
    <mergeCell ref="E5:Q5"/>
    <mergeCell ref="A1:G1"/>
    <mergeCell ref="A3:G3"/>
  </mergeCells>
  <printOptions horizontalCentered="1"/>
  <pageMargins left="0.39370078740157483" right="0.39370078740157483" top="0.9055118110236221" bottom="0.19685039370078741" header="0.51181102362204722" footer="0.51181102362204722"/>
  <pageSetup paperSize="9" scale="75" orientation="landscape" r:id="rId1"/>
  <headerFooter alignWithMargins="0"/>
  <drawing r:id="rId2"/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48345</vt:lpwstr>
  </property>
  <property fmtid="{D5CDD505-2E9C-101B-9397-08002B2CF9AE}" pid="4" name="OptimizationTime">
    <vt:lpwstr>20210223_1307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PL&amp;CF</vt:lpstr>
      <vt:lpstr>sce-equity</vt:lpstr>
      <vt:lpstr>sce-separate</vt:lpstr>
      <vt:lpstr>BS!Print_Area</vt:lpstr>
      <vt:lpstr>'PL&amp;CF'!Print_Area</vt:lpstr>
      <vt:lpstr>'sce-equity'!Print_Area</vt:lpstr>
      <vt:lpstr>'sce-separate'!Print_Area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Rewadee Uthaiwattanatorn</cp:lastModifiedBy>
  <cp:lastPrinted>2021-02-22T08:43:27Z</cp:lastPrinted>
  <dcterms:created xsi:type="dcterms:W3CDTF">2001-07-24T08:07:36Z</dcterms:created>
  <dcterms:modified xsi:type="dcterms:W3CDTF">2021-02-23T05:42:41Z</dcterms:modified>
</cp:coreProperties>
</file>