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20\Convert YE'20\"/>
    </mc:Choice>
  </mc:AlternateContent>
  <xr:revisionPtr revIDLastSave="0" documentId="13_ncr:1_{A0C288E4-34BD-4F92-8445-A0B0010D25D6}" xr6:coauthVersionLast="44" xr6:coauthVersionMax="44" xr10:uidLastSave="{00000000-0000-0000-0000-000000000000}"/>
  <bookViews>
    <workbookView xWindow="-120" yWindow="-120" windowWidth="20730" windowHeight="11160" activeTab="3" xr2:uid="{00000000-000D-0000-FFFF-FFFF00000000}"/>
  </bookViews>
  <sheets>
    <sheet name="bs" sheetId="7" r:id="rId1"/>
    <sheet name="PL&amp;CF" sheetId="9" r:id="rId2"/>
    <sheet name="sce-equity" sheetId="4" r:id="rId3"/>
    <sheet name="sce-com" sheetId="5" r:id="rId4"/>
  </sheets>
  <definedNames>
    <definedName name="_xlnm.Print_Area" localSheetId="0">bs!$A$1:$L$70</definedName>
    <definedName name="_xlnm.Print_Area" localSheetId="1">'PL&amp;CF'!$A:$L</definedName>
    <definedName name="_xlnm.Print_Area" localSheetId="2">'sce-equity'!$A$1:$S$28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9" l="1"/>
  <c r="F45" i="7" l="1"/>
  <c r="J60" i="7" l="1"/>
  <c r="J45" i="7" l="1"/>
  <c r="F103" i="9" l="1"/>
  <c r="F98" i="9"/>
  <c r="F100" i="9" s="1"/>
  <c r="F95" i="9"/>
  <c r="F89" i="9"/>
  <c r="F102" i="9" l="1"/>
  <c r="F104" i="9" s="1"/>
  <c r="J98" i="9"/>
  <c r="K23" i="4" l="1"/>
  <c r="F30" i="9"/>
  <c r="F11" i="9"/>
  <c r="F13" i="9" s="1"/>
  <c r="F21" i="9" s="1"/>
  <c r="F25" i="7"/>
  <c r="J25" i="7"/>
  <c r="F47" i="7"/>
  <c r="J47" i="7"/>
  <c r="F31" i="9" l="1"/>
  <c r="F33" i="9" s="1"/>
  <c r="K24" i="4" s="1"/>
  <c r="O22" i="5"/>
  <c r="Q22" i="5" s="1"/>
  <c r="M22" i="5"/>
  <c r="K22" i="5"/>
  <c r="I22" i="5"/>
  <c r="G22" i="5"/>
  <c r="E22" i="5"/>
  <c r="Q21" i="5"/>
  <c r="Q20" i="5"/>
  <c r="O22" i="4"/>
  <c r="Q22" i="4" s="1"/>
  <c r="S22" i="4" s="1"/>
  <c r="M22" i="4"/>
  <c r="K22" i="4"/>
  <c r="I22" i="4"/>
  <c r="I26" i="4" s="1"/>
  <c r="G22" i="4"/>
  <c r="G26" i="4" s="1"/>
  <c r="E22" i="4"/>
  <c r="E26" i="4" s="1"/>
  <c r="C22" i="4"/>
  <c r="C26" i="4" s="1"/>
  <c r="Q21" i="4"/>
  <c r="S21" i="4" s="1"/>
  <c r="Q20" i="4"/>
  <c r="S20" i="4" s="1"/>
  <c r="J103" i="9"/>
  <c r="L95" i="9"/>
  <c r="J95" i="9"/>
  <c r="H95" i="9"/>
  <c r="L30" i="9"/>
  <c r="J30" i="9"/>
  <c r="H30" i="9"/>
  <c r="H55" i="9" l="1"/>
  <c r="H32" i="9"/>
  <c r="Q24" i="4"/>
  <c r="S24" i="4" s="1"/>
  <c r="Q23" i="4"/>
  <c r="S23" i="4" s="1"/>
  <c r="H15" i="7"/>
  <c r="L57" i="9" l="1"/>
  <c r="J57" i="9"/>
  <c r="O25" i="5" l="1"/>
  <c r="O25" i="4"/>
  <c r="J100" i="9"/>
  <c r="J89" i="9"/>
  <c r="J102" i="9" l="1"/>
  <c r="F36" i="9"/>
  <c r="Q12" i="4"/>
  <c r="S12" i="4" s="1"/>
  <c r="L48" i="7"/>
  <c r="F26" i="7"/>
  <c r="H26" i="7" l="1"/>
  <c r="Q14" i="5"/>
  <c r="Q12" i="5"/>
  <c r="Q14" i="4"/>
  <c r="S14" i="4" s="1"/>
  <c r="J11" i="9" l="1"/>
  <c r="J13" i="9" s="1"/>
  <c r="J21" i="9" s="1"/>
  <c r="F62" i="7"/>
  <c r="F48" i="7"/>
  <c r="H57" i="9"/>
  <c r="F57" i="9"/>
  <c r="M25" i="4" s="1"/>
  <c r="M26" i="4" s="1"/>
  <c r="J48" i="7"/>
  <c r="M18" i="4"/>
  <c r="K18" i="4"/>
  <c r="Q11" i="4"/>
  <c r="S11" i="4" s="1"/>
  <c r="Q15" i="4"/>
  <c r="S15" i="4" s="1"/>
  <c r="Q16" i="4"/>
  <c r="S16" i="4" s="1"/>
  <c r="Q17" i="4"/>
  <c r="S17" i="4" s="1"/>
  <c r="C18" i="4"/>
  <c r="E18" i="4"/>
  <c r="G18" i="4"/>
  <c r="I18" i="4"/>
  <c r="O18" i="4"/>
  <c r="H89" i="9"/>
  <c r="L63" i="9"/>
  <c r="J63" i="9"/>
  <c r="M25" i="5" s="1"/>
  <c r="F63" i="9"/>
  <c r="K25" i="4" s="1"/>
  <c r="K26" i="4" s="1"/>
  <c r="H63" i="9"/>
  <c r="Q17" i="5"/>
  <c r="Q15" i="5"/>
  <c r="Q16" i="5"/>
  <c r="Q11" i="5"/>
  <c r="E18" i="5"/>
  <c r="G18" i="5"/>
  <c r="G26" i="5" s="1"/>
  <c r="I18" i="5"/>
  <c r="I26" i="5" s="1"/>
  <c r="K18" i="5"/>
  <c r="K26" i="5" s="1"/>
  <c r="M18" i="5"/>
  <c r="O18" i="5"/>
  <c r="Q23" i="5"/>
  <c r="E26" i="5"/>
  <c r="H11" i="9"/>
  <c r="H13" i="9" s="1"/>
  <c r="H21" i="9" s="1"/>
  <c r="L11" i="9"/>
  <c r="L13" i="9" s="1"/>
  <c r="L21" i="9" s="1"/>
  <c r="L89" i="9"/>
  <c r="H100" i="9"/>
  <c r="L100" i="9"/>
  <c r="J26" i="7"/>
  <c r="L26" i="7"/>
  <c r="H48" i="7"/>
  <c r="H62" i="7"/>
  <c r="I62" i="7"/>
  <c r="J62" i="7"/>
  <c r="K62" i="7"/>
  <c r="L62" i="7"/>
  <c r="L102" i="9" l="1"/>
  <c r="H102" i="9"/>
  <c r="O26" i="4"/>
  <c r="Q25" i="4"/>
  <c r="Q26" i="4" s="1"/>
  <c r="O26" i="5"/>
  <c r="J104" i="9"/>
  <c r="L104" i="9"/>
  <c r="L31" i="9"/>
  <c r="L33" i="9" s="1"/>
  <c r="Q18" i="5"/>
  <c r="H104" i="9"/>
  <c r="H31" i="9"/>
  <c r="H33" i="9" s="1"/>
  <c r="H36" i="9" s="1"/>
  <c r="Q18" i="4"/>
  <c r="F63" i="7"/>
  <c r="H63" i="7"/>
  <c r="L63" i="7"/>
  <c r="S18" i="4"/>
  <c r="J63" i="7"/>
  <c r="J31" i="9"/>
  <c r="J33" i="9" s="1"/>
  <c r="M24" i="5" s="1"/>
  <c r="S25" i="4" l="1"/>
  <c r="S26" i="4" s="1"/>
  <c r="L47" i="9"/>
  <c r="L65" i="9" s="1"/>
  <c r="L36" i="9"/>
  <c r="Q25" i="5"/>
  <c r="J47" i="9"/>
  <c r="J65" i="9" s="1"/>
  <c r="J36" i="9"/>
  <c r="H47" i="9"/>
  <c r="H65" i="9" s="1"/>
  <c r="F47" i="9"/>
  <c r="F65" i="9" s="1"/>
  <c r="Q24" i="5" l="1"/>
  <c r="Q26" i="5" s="1"/>
  <c r="M26" i="5"/>
</calcChain>
</file>

<file path=xl/sharedStrings.xml><?xml version="1.0" encoding="utf-8"?>
<sst xmlns="http://schemas.openxmlformats.org/spreadsheetml/2006/main" count="281" uniqueCount="191">
  <si>
    <t xml:space="preserve">บริษัท นวกิจประกันภัย จำกัด (มหาชน) </t>
  </si>
  <si>
    <t>งบแสดงฐานะการเงิน</t>
  </si>
  <si>
    <t>(หน่วย: บาท)</t>
  </si>
  <si>
    <t>งบการเงินเฉพาะกิจการ</t>
  </si>
  <si>
    <t>หมายเหตุ</t>
  </si>
  <si>
    <t>สินทรัพย์</t>
  </si>
  <si>
    <t>เงินสดและรายการเทียบเท่าเงินสด</t>
  </si>
  <si>
    <t>สินทรัพย์ลงทุน</t>
  </si>
  <si>
    <t xml:space="preserve">   เงินลงทุนในหลักทรัพย์</t>
  </si>
  <si>
    <t>เงินลงทุนในบริษัทร่วม</t>
  </si>
  <si>
    <t>สินทรัพย์อื่น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</si>
  <si>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</si>
  <si>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</si>
  <si>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</si>
  <si>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</t>
  </si>
  <si>
    <t>เจ้าหนี้บริษัทประกันภัยต่อ</t>
  </si>
  <si>
    <t>หนี้สินจากสัญญาประกันภัย</t>
  </si>
  <si>
    <t>หนี้สินอื่น</t>
  </si>
  <si>
    <t xml:space="preserve">   ค่าจ้างและค่าบำเหน็จค้างจ่าย</t>
  </si>
  <si>
    <t xml:space="preserve">   ค่าใช้จ่ายค้างจ่าย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</si>
  <si>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</si>
  <si>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</si>
  <si>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</si>
  <si>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</si>
  <si>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</si>
  <si>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</si>
  <si>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</si>
  <si>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 xml:space="preserve">   จัดสรรแล้ว</t>
  </si>
  <si>
    <t xml:space="preserve">      สำรองทั่วไป</t>
  </si>
  <si>
    <t>รวมหนี้สินและส่วนของเจ้าของ</t>
  </si>
  <si>
    <t>กรรมการ</t>
  </si>
  <si>
    <t>รายได้</t>
  </si>
  <si>
    <t>รายได้ค่าจ้างและค่าบำเหน็จ</t>
  </si>
  <si>
    <t>รวมรายได้</t>
  </si>
  <si>
    <t>ค่าใช้จ่าย</t>
  </si>
  <si>
    <t>ค่าใช้จ่ายในการดำเนินงาน</t>
  </si>
  <si>
    <t>รายได้อื่น</t>
  </si>
  <si>
    <t>กำไรขาดทุนเบ็ดเสร็จอื่น</t>
  </si>
  <si>
    <t>งบกระแสเงินสด</t>
  </si>
  <si>
    <t>ค่าใช้จ่ายในการรับประกันภัยอื่น</t>
  </si>
  <si>
    <t>เงินปันผลรับ</t>
  </si>
  <si>
    <t>บริษัท นวกิจประกันภัย จำกัด (มหาชน)</t>
  </si>
  <si>
    <t xml:space="preserve"> (หน่วย: บาท)</t>
  </si>
  <si>
    <t>รวม</t>
  </si>
  <si>
    <t>ทุนเรือนหุ้นที่ออก</t>
  </si>
  <si>
    <t xml:space="preserve">ส่วนเกิน </t>
  </si>
  <si>
    <t>จัดสรรแล้ว</t>
  </si>
  <si>
    <t>องค์ประกอบอื่นของ</t>
  </si>
  <si>
    <t>และชำระแล้ว</t>
  </si>
  <si>
    <t>มูลค่าหุ้นสามัญ</t>
  </si>
  <si>
    <t>สำรองตามกฎหมาย</t>
  </si>
  <si>
    <t>สำรองทั่วไป</t>
  </si>
  <si>
    <t>ยังไม่จัดสรร</t>
  </si>
  <si>
    <t xml:space="preserve">   ยังไม่จัดสรร</t>
  </si>
  <si>
    <t>รวมส่วนของเจ้าของ</t>
  </si>
  <si>
    <t>เบี้ยประกันภัยรับจากการรับประกันภัยโดยตรง</t>
  </si>
  <si>
    <t>ค่าจ้างและค่าบำเหน็จจากการรับประกันภัยโดยตรง</t>
  </si>
  <si>
    <t>รายได้จากการลงทุนค้างรับ</t>
  </si>
  <si>
    <t>สินทรัพย์จากการประกันภัยต่อ</t>
  </si>
  <si>
    <t>งบการเงิน</t>
  </si>
  <si>
    <t>องค์ประกอบอื่นของส่วนของเจ้าของ</t>
  </si>
  <si>
    <t>หนี้สินและส่วนของเจ้าของ</t>
  </si>
  <si>
    <t xml:space="preserve">      สำรองตามกฎหมาย</t>
  </si>
  <si>
    <t>งบแสดงการเปลี่ยนแปลงส่วนของเจ้าของ</t>
  </si>
  <si>
    <t>งบแสดงการเปลี่ยนแปลงส่วนของเจ้าของ (ต่อ)</t>
  </si>
  <si>
    <t>งบกำไรขาดทุน</t>
  </si>
  <si>
    <t xml:space="preserve">งบกำไรขาดทุนเบ็ดเสร็จ </t>
  </si>
  <si>
    <t>14</t>
  </si>
  <si>
    <t>เงินลงทุนใน</t>
  </si>
  <si>
    <t>ค่าใช้จ่ายภาษีเงินได้</t>
  </si>
  <si>
    <t>ที่ดิน อาคารและอุปกรณ์</t>
  </si>
  <si>
    <t>สินทรัพย์ไม่มีตัวตน</t>
  </si>
  <si>
    <t xml:space="preserve">   ค่าสินไหมค้างรับจากคู่กรณี</t>
  </si>
  <si>
    <t>ที่แสดงเงินลงทุนตามวิธีส่วนได้เสีย</t>
  </si>
  <si>
    <t>งบการเงินที่แสดงเงินลงทุนตามวิธีส่วนได้เสีย</t>
  </si>
  <si>
    <t>9</t>
  </si>
  <si>
    <t>7</t>
  </si>
  <si>
    <t>ส่วนของเจ้าของ - ส่วนเกิน</t>
  </si>
  <si>
    <t>เงินสดสุทธิใช้ไปในกิจกรรมจัดหาเงิน</t>
  </si>
  <si>
    <t>8</t>
  </si>
  <si>
    <t>11</t>
  </si>
  <si>
    <t>จากการวัดมูลค่า</t>
  </si>
  <si>
    <t>รายการที่จะถูกบันทึกในส่วนของกำไรขาดทุนในภายหลัง</t>
  </si>
  <si>
    <t>รายการที่จะไม่ถูกบันทึกในส่วนของกำไรขาดทุนในภายหลัง</t>
  </si>
  <si>
    <t xml:space="preserve">รายการที่จะถูกบันทึกในส่วนของกำไรขาดทุนในภายหลัง </t>
  </si>
  <si>
    <t xml:space="preserve">รายการที่จะไม่ถูกบันทึกในส่วนของกำไรขาดทุนในภายหลัง </t>
  </si>
  <si>
    <t xml:space="preserve">   ผลกระทบของภาษีเงินได้</t>
  </si>
  <si>
    <t xml:space="preserve">   เงินวางไว้สำหรับโครงการประกันภัยข้าวนาปี</t>
  </si>
  <si>
    <t>ภาระผูกพันผลประโยชน์พนักงาน</t>
  </si>
  <si>
    <t>ลูกหนี้จากสัญญาประกันภัยต่อ</t>
  </si>
  <si>
    <t>10</t>
  </si>
  <si>
    <t>13</t>
  </si>
  <si>
    <t>สินทรัพย์ภาษีเงินได้รอการตัดบัญชี</t>
  </si>
  <si>
    <t>เบี้ยประกันภัยค้างรับ</t>
  </si>
  <si>
    <t xml:space="preserve">   จากการรับประกันภัยโดยตรง</t>
  </si>
  <si>
    <t>เงินรับจากการออกหุ้นเพิ่มทุน</t>
  </si>
  <si>
    <t>เงินปันผลจ่าย</t>
  </si>
  <si>
    <t>เบี้ยประกันภัยรับ</t>
  </si>
  <si>
    <t>หัก: เบี้ยประกันภัยจ่ายจากการเอาประกันภัยต่อ</t>
  </si>
  <si>
    <t>เบี้ยประกันภัยรับสุทธิ</t>
  </si>
  <si>
    <t>เบี้ยประกันภัยที่ถือเป็นรายได้สุทธิจากการประกันภัยต่อ</t>
  </si>
  <si>
    <t>หัก: ค่าสินไหมทดแทนรับคืนจากการประกันภัยต่อ</t>
  </si>
  <si>
    <t>ค่าจ้างและค่าบำเหน็จ</t>
  </si>
  <si>
    <t>รวมค่าใช้จ่าย</t>
  </si>
  <si>
    <t>ค่าสินไหมทดแทนและค่าใช้จ่ายในการจัดการสินไหมทดแทน</t>
  </si>
  <si>
    <t>ขายที่ดิน อาคารและอุปกรณ์</t>
  </si>
  <si>
    <t>ซื้อที่ดิน อาคาร และอุปกรณ์</t>
  </si>
  <si>
    <t>ซื้อสินทรัพย์ไม่มีตัวตน</t>
  </si>
  <si>
    <t>กำไรจากเงินลงทุน</t>
  </si>
  <si>
    <t xml:space="preserve">   - สุทธิจากภาษีเงินได้ (ขาดทุน)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</si>
  <si>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</si>
  <si>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</si>
  <si>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กำไรขาดทุนเบ็ดเสร็จอื่นสำหรับปี (ขาดทุน)</t>
  </si>
  <si>
    <t xml:space="preserve">   ขาดทุนจากการประมาณการตามหลักคณิตศาสตร์ประกันภัย</t>
  </si>
  <si>
    <t>12</t>
  </si>
  <si>
    <t>19</t>
  </si>
  <si>
    <t>20</t>
  </si>
  <si>
    <t>21</t>
  </si>
  <si>
    <r>
      <t>กำไร</t>
    </r>
    <r>
      <rPr>
        <b/>
        <sz val="16"/>
        <rFont val="Angsana New"/>
        <family val="1"/>
      </rPr>
      <t>ก่อนค่าใช้จ่ายภาษีเงินได้</t>
    </r>
  </si>
  <si>
    <r>
      <t>กำไร</t>
    </r>
    <r>
      <rPr>
        <b/>
        <sz val="16"/>
        <rFont val="Angsana New"/>
        <family val="1"/>
      </rPr>
      <t>สำหรับปี</t>
    </r>
  </si>
  <si>
    <r>
      <t>กำไร</t>
    </r>
    <r>
      <rPr>
        <b/>
        <sz val="16"/>
        <rFont val="Angsana New"/>
        <family val="1"/>
      </rPr>
      <t>ต่อหุ้น</t>
    </r>
  </si>
  <si>
    <r>
      <t>กำไร</t>
    </r>
    <r>
      <rPr>
        <sz val="16"/>
        <rFont val="Angsana New"/>
        <family val="1"/>
      </rPr>
      <t xml:space="preserve">ต่อหุ้นขั้นพื้นฐาน </t>
    </r>
  </si>
  <si>
    <t>22</t>
  </si>
  <si>
    <t>ผลต่าง</t>
  </si>
  <si>
    <t>จากการแปลงค่า</t>
  </si>
  <si>
    <t>งบการเงินที่เป็น</t>
  </si>
  <si>
    <t>เงินตราต่างประเทศ</t>
  </si>
  <si>
    <t xml:space="preserve">   หนี้สินตามสัญญาเช่าทางการเงิน</t>
  </si>
  <si>
    <t>23</t>
  </si>
  <si>
    <t xml:space="preserve">เงินสดสุทธิได้มาจากกิจกรรมดำเนินงาน </t>
  </si>
  <si>
    <t xml:space="preserve">   อื่นๆ</t>
  </si>
  <si>
    <t xml:space="preserve">ส่วนแบ่งขาดทุนจากเงินลงทุนในบริษัทร่วม </t>
  </si>
  <si>
    <t xml:space="preserve">   ผลต่างของอัตราแลกเปลี่ยนจากการแปลงค่างบการเงิน</t>
  </si>
  <si>
    <t xml:space="preserve">      ที่เป็นเงินตราต่างประเทศ (ขาดทุน)</t>
  </si>
  <si>
    <t>กระแสเงินสดได้มาจาก (ใช้ไปใน) กิจกรรมลงทุน</t>
  </si>
  <si>
    <t>กระแสเงินสดได้มาจาก (ใช้ไปใน) กิจกรรมดำเนินงาน</t>
  </si>
  <si>
    <t>กระแสเงินสดได้มาจาก (ใช้ไปใน) กิจกรรมจัดหาเงิน</t>
  </si>
  <si>
    <t>โอนกำไรสะสมที่ยังไม่ได้จัดสรรไปเป็น</t>
  </si>
  <si>
    <t xml:space="preserve">   สำรองตามกฎหมาย</t>
  </si>
  <si>
    <t>ส่วนเกิน (ต่ำกว่า) ทุน</t>
  </si>
  <si>
    <t>(ต่ำกว่า) ทุนจากการวัด</t>
  </si>
  <si>
    <t>ยอดคงเหลือ ณ วันที่ 31 ธันวาคม 2562</t>
  </si>
  <si>
    <t>ยอดคงเหลือ ณ วันที่ 1 มกราคม 2562</t>
  </si>
  <si>
    <t>31 ธันวาคม 2562</t>
  </si>
  <si>
    <t>ภาษีเงินได้ค้างจ่าย</t>
  </si>
  <si>
    <t>รายได้ (ค่าใช้จ่าย) ภาษีเงินได้</t>
  </si>
  <si>
    <t>กำไรสำหรับปี</t>
  </si>
  <si>
    <t>หัก: สำรองเบี้ยประกันภัยที่ยังไม่ถือเป็นรายได้เพิ่มจากปีก่อน</t>
  </si>
  <si>
    <t>ขาดทุนจากการปรับมูลค่ายุติธรรม</t>
  </si>
  <si>
    <t xml:space="preserve">เงินสดและรายการเทียบเท่าเงินสดเพิ่มขึ้นสุทธิ </t>
  </si>
  <si>
    <t>ณ วันที่ 31 ธันวาคม 2563</t>
  </si>
  <si>
    <t>31 ธันวาคม 2563</t>
  </si>
  <si>
    <t>สำหรับปีสิ้นสุดวันที่ 31 ธันวาคม 2563</t>
  </si>
  <si>
    <t>ยอดคงเหลือ ณ วันที่ 1 มกราคม 2563</t>
  </si>
  <si>
    <t>ยอดคงเหลือ ณ วันที่ 31 ธันวาคม 2563</t>
  </si>
  <si>
    <t>สินทรัพย์สิทธิการใช้</t>
  </si>
  <si>
    <t xml:space="preserve">   เงินให้กู้ยืมและดอกเบี้ยค้างรับ</t>
  </si>
  <si>
    <t>หนี้สินตามสัญญาเช่า</t>
  </si>
  <si>
    <t xml:space="preserve">      หุ้นสามัญ 35,000,000 หุ้น มูลค่าหุ้นละ 10 บาท</t>
  </si>
  <si>
    <t>รายได้จากการลงทุน</t>
  </si>
  <si>
    <t>ต้นทุนทางการเงิน</t>
  </si>
  <si>
    <t>ผลขาดทุนด้านเครดิตที่คาดว่าจะเกิดขึ้น</t>
  </si>
  <si>
    <t>เงินสดรับ - สินทรัพย์ทางการเงิน</t>
  </si>
  <si>
    <t>เงินสดจ่าย - สินทรัพย์ทางการเงิน</t>
  </si>
  <si>
    <t>จำหน่าย/ยกเลิกสินทรัพย์ไม่มีตัวตน</t>
  </si>
  <si>
    <t>ชำระหนี้สินตามสัญญาเช่า</t>
  </si>
  <si>
    <t>เงินสดสุทธิได้มาจาก (ใช้ไปใน) กิจกรรมลงทุน</t>
  </si>
  <si>
    <t>เพิ่มทุนหุ้นสามัญ</t>
  </si>
  <si>
    <t>หลักทรัพย์</t>
  </si>
  <si>
    <t>ยอดคงเหลือ ณ วันที่ 1 มกราคม 2563 - หลังการปรับปรุง</t>
  </si>
  <si>
    <t>มูลค่าเงินลงทุนใน</t>
  </si>
  <si>
    <t xml:space="preserve">      ที่วัดมูลค่าผ่านกำไรขาดทุนเบ็ดเสร็จอื่น </t>
  </si>
  <si>
    <t>ผลสะสมจากการเปลี่ยนแปลงนโยบายการบัญชี (หมายเหตุ 4)</t>
  </si>
  <si>
    <t>27</t>
  </si>
  <si>
    <t>เงินปันผลจ่าย (หมายเหตุ 28)</t>
  </si>
  <si>
    <t>13.3</t>
  </si>
  <si>
    <t>24</t>
  </si>
  <si>
    <t xml:space="preserve">   ขาดทุนจากการวัดมูลค่าเงินลงทุนเผื่อขาย</t>
  </si>
  <si>
    <t>เงินจ่ายเกี่ยวกับการประกันภัยต่อ</t>
  </si>
  <si>
    <t>15</t>
  </si>
  <si>
    <t>11.7</t>
  </si>
  <si>
    <t>25</t>
  </si>
  <si>
    <t>ขาดทุนจากการด้อยค่าของเงินลงทุนในบริษัทร่วม</t>
  </si>
  <si>
    <t>รายได้ดอกเบี้ย</t>
  </si>
  <si>
    <t>กำไรขาดทุนเบ็ดเสร็จรวมสำหรับปี (ขาดทุน)</t>
  </si>
  <si>
    <t>16</t>
  </si>
  <si>
    <t>17.1</t>
  </si>
  <si>
    <t>13.1</t>
  </si>
  <si>
    <t>17.2</t>
  </si>
  <si>
    <t>18</t>
  </si>
  <si>
    <t>11.8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</si>
</sst>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0_ ;\-#,##0.00\ "/>
    <numFmt numFmtId="166" formatCode="#,##0;[Red]\(#,##0\)"/>
    <numFmt numFmtId="167" formatCode="_(* #,##0.00_);_(* \(#,##0.00\);_(* &quot;-&quot;_);_(@_)"/>
    <numFmt numFmtId="168" formatCode="_(* #,##0_);_(* \(#,##0\);_(* &quot;-&quot;??_);_(@_)"/>
  </numFmts>
  <fonts count="14" x14ac:knownFonts="1">
    <font>
      <sz val="10"/>
      <color theme="1"/>
      <name val="EYInterstate"/>
      <family val="2"/>
    </font>
    <font>
      <sz val="10"/>
      <color indexed="8"/>
      <name val="EYInterstate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u val="singleAccounting"/>
      <sz val="16"/>
      <name val="Angsana New"/>
      <family val="1"/>
    </font>
    <font>
      <sz val="12"/>
      <name val="CordiaUPC"/>
      <family val="2"/>
      <charset val="222"/>
    </font>
    <font>
      <sz val="16"/>
      <color indexed="8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0"/>
      <name val="Arial"/>
      <family val="2"/>
    </font>
    <font>
      <sz val="10"/>
      <color theme="1"/>
      <name val="EYInterstat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" fontId="8" fillId="0" borderId="0" applyFont="0" applyFill="0" applyBorder="0" applyAlignment="0" applyProtection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3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164" fontId="3" fillId="0" borderId="0" xfId="1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0" xfId="5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0" xfId="5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horizontal="left" vertical="center"/>
    </xf>
    <xf numFmtId="0" fontId="3" fillId="0" borderId="0" xfId="5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38" fontId="2" fillId="0" borderId="0" xfId="0" quotePrefix="1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right" vertical="center"/>
    </xf>
    <xf numFmtId="38" fontId="3" fillId="0" borderId="0" xfId="0" quotePrefix="1" applyNumberFormat="1" applyFont="1" applyFill="1" applyAlignment="1">
      <alignment horizontal="left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" fontId="3" fillId="0" borderId="0" xfId="6" quotePrefix="1" applyFont="1" applyFill="1" applyBorder="1" applyAlignment="1">
      <alignment horizontal="center" vertical="center"/>
    </xf>
    <xf numFmtId="49" fontId="3" fillId="0" borderId="0" xfId="6" applyNumberFormat="1" applyFont="1" applyFill="1" applyBorder="1" applyAlignment="1">
      <alignment horizontal="left" vertical="center"/>
    </xf>
    <xf numFmtId="41" fontId="3" fillId="0" borderId="0" xfId="2" quotePrefix="1" applyNumberFormat="1" applyFont="1" applyFill="1" applyBorder="1" applyAlignment="1">
      <alignment horizontal="center" vertical="center"/>
    </xf>
    <xf numFmtId="41" fontId="3" fillId="0" borderId="0" xfId="2" applyNumberFormat="1" applyFont="1" applyFill="1" applyAlignment="1">
      <alignment vertical="center"/>
    </xf>
    <xf numFmtId="49" fontId="3" fillId="0" borderId="0" xfId="0" quotePrefix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1" fontId="3" fillId="0" borderId="0" xfId="2" quotePrefix="1" applyNumberFormat="1" applyFont="1" applyFill="1" applyBorder="1" applyAlignment="1">
      <alignment horizontal="right"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2" quotePrefix="1" applyNumberFormat="1" applyFont="1" applyFill="1" applyBorder="1" applyAlignment="1" applyProtection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3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horizontal="right" vertical="center"/>
    </xf>
    <xf numFmtId="41" fontId="3" fillId="0" borderId="2" xfId="2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38" fontId="10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Border="1" applyAlignment="1">
      <alignment vertical="center"/>
    </xf>
    <xf numFmtId="41" fontId="3" fillId="0" borderId="6" xfId="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1" fontId="3" fillId="0" borderId="0" xfId="13" applyNumberFormat="1" applyFont="1" applyFill="1" applyAlignment="1">
      <alignment vertical="center"/>
    </xf>
    <xf numFmtId="41" fontId="3" fillId="0" borderId="0" xfId="4" applyNumberFormat="1" applyFont="1" applyFill="1" applyAlignment="1">
      <alignment vertical="center"/>
    </xf>
    <xf numFmtId="41" fontId="3" fillId="0" borderId="0" xfId="4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1" fontId="3" fillId="0" borderId="4" xfId="2" applyNumberFormat="1" applyFont="1" applyFill="1" applyBorder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6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43" fontId="5" fillId="0" borderId="0" xfId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3" xfId="3" xr:uid="{00000000-0005-0000-0000-000002000000}"/>
    <cellStyle name="Comma 6" xfId="4" xr:uid="{00000000-0005-0000-0000-000003000000}"/>
    <cellStyle name="Comma_N097_bs&amp;pl-t_Qtr1'11" xfId="5" xr:uid="{00000000-0005-0000-0000-000004000000}"/>
    <cellStyle name="Index Number" xfId="6" xr:uid="{00000000-0005-0000-0000-000005000000}"/>
    <cellStyle name="Normal" xfId="0" builtinId="0"/>
    <cellStyle name="Normal 13" xfId="7" xr:uid="{00000000-0005-0000-0000-000007000000}"/>
    <cellStyle name="Normal 16" xfId="8" xr:uid="{00000000-0005-0000-0000-000008000000}"/>
    <cellStyle name="Normal 2" xfId="9" xr:uid="{00000000-0005-0000-0000-000009000000}"/>
    <cellStyle name="Normal 20" xfId="10" xr:uid="{00000000-0005-0000-0000-00000A000000}"/>
    <cellStyle name="Normal 21" xfId="11" xr:uid="{00000000-0005-0000-0000-00000B000000}"/>
    <cellStyle name="Normal 22" xfId="12" xr:uid="{00000000-0005-0000-0000-00000C000000}"/>
    <cellStyle name="Percent" xfId="13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6804</xdr:colOff>
      <xdr:row>0</xdr:row>
      <xdr:rowOff>104775</xdr:rowOff>
    </xdr:from>
    <xdr:to>
      <xdr:col>11</xdr:col>
      <xdr:colOff>692603</xdr:colOff>
      <xdr:row>3</xdr:row>
      <xdr:rowOff>47624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456F12C4-FE63-485C-BD53-F27842BB7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1804" y="104775"/>
          <a:ext cx="1876424" cy="771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612321</xdr:colOff>
      <xdr:row>29</xdr:row>
      <xdr:rowOff>2721</xdr:rowOff>
    </xdr:from>
    <xdr:to>
      <xdr:col>11</xdr:col>
      <xdr:colOff>195942</xdr:colOff>
      <xdr:row>31</xdr:row>
      <xdr:rowOff>217713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5F5E7663-2AC4-406E-9A42-CC8AD4A7C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5142" y="7894864"/>
          <a:ext cx="1896836" cy="7592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241487</xdr:colOff>
      <xdr:row>24</xdr:row>
      <xdr:rowOff>77320</xdr:rowOff>
    </xdr:from>
    <xdr:to>
      <xdr:col>3</xdr:col>
      <xdr:colOff>151840</xdr:colOff>
      <xdr:row>27</xdr:row>
      <xdr:rowOff>67795</xdr:rowOff>
    </xdr:to>
    <xdr:pic>
      <xdr:nvPicPr>
        <xdr:cNvPr id="4" name="Picture 4" hidden="1">
          <a:extLst>
            <a:ext uri="{FF2B5EF4-FFF2-40B4-BE49-F238E27FC236}">
              <a16:creationId xmlns:a16="http://schemas.microsoft.com/office/drawing/2014/main" id="{D4DC10FF-3633-4716-95DA-DD200E02C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925046" y="6800849"/>
          <a:ext cx="2073088" cy="830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891428</xdr:colOff>
      <xdr:row>64</xdr:row>
      <xdr:rowOff>211791</xdr:rowOff>
    </xdr:from>
    <xdr:to>
      <xdr:col>11</xdr:col>
      <xdr:colOff>653304</xdr:colOff>
      <xdr:row>67</xdr:row>
      <xdr:rowOff>202266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78CFF206-3670-41A9-A576-FDD5C2DF09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497046" y="18141203"/>
          <a:ext cx="2070287" cy="8309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142009</xdr:colOff>
      <xdr:row>38</xdr:row>
      <xdr:rowOff>232352</xdr:rowOff>
    </xdr:from>
    <xdr:to>
      <xdr:col>9</xdr:col>
      <xdr:colOff>911803</xdr:colOff>
      <xdr:row>41</xdr:row>
      <xdr:rowOff>149513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EAE593B-1E80-4AB3-9834-30867D15A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6434" y="11090852"/>
          <a:ext cx="1893744" cy="7744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436129</xdr:colOff>
      <xdr:row>68</xdr:row>
      <xdr:rowOff>99579</xdr:rowOff>
    </xdr:from>
    <xdr:to>
      <xdr:col>11</xdr:col>
      <xdr:colOff>94096</xdr:colOff>
      <xdr:row>71</xdr:row>
      <xdr:rowOff>13854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1FDAAB0A-67B4-4DE9-9E27-C9225D2B6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1811" y="19726852"/>
          <a:ext cx="1909330" cy="7801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514350</xdr:colOff>
      <xdr:row>0</xdr:row>
      <xdr:rowOff>266700</xdr:rowOff>
    </xdr:from>
    <xdr:to>
      <xdr:col>11</xdr:col>
      <xdr:colOff>160194</xdr:colOff>
      <xdr:row>3</xdr:row>
      <xdr:rowOff>183861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552E3222-03E1-4694-8BF2-BFB11691C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8775" y="266700"/>
          <a:ext cx="1893744" cy="7744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34</xdr:row>
      <xdr:rowOff>66675</xdr:rowOff>
    </xdr:from>
    <xdr:to>
      <xdr:col>3</xdr:col>
      <xdr:colOff>114300</xdr:colOff>
      <xdr:row>37</xdr:row>
      <xdr:rowOff>28575</xdr:rowOff>
    </xdr:to>
    <xdr:pic>
      <xdr:nvPicPr>
        <xdr:cNvPr id="6" name="Picture 4" hidden="1">
          <a:extLst>
            <a:ext uri="{FF2B5EF4-FFF2-40B4-BE49-F238E27FC236}">
              <a16:creationId xmlns:a16="http://schemas.microsoft.com/office/drawing/2014/main" id="{44B63390-A43F-42B1-B88B-7F5A705D9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257300" y="9782175"/>
          <a:ext cx="20669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419100</xdr:colOff>
      <xdr:row>62</xdr:row>
      <xdr:rowOff>219075</xdr:rowOff>
    </xdr:from>
    <xdr:to>
      <xdr:col>5</xdr:col>
      <xdr:colOff>57150</xdr:colOff>
      <xdr:row>65</xdr:row>
      <xdr:rowOff>180975</xdr:rowOff>
    </xdr:to>
    <xdr:pic>
      <xdr:nvPicPr>
        <xdr:cNvPr id="7" name="Picture 4" hidden="1">
          <a:extLst>
            <a:ext uri="{FF2B5EF4-FFF2-40B4-BE49-F238E27FC236}">
              <a16:creationId xmlns:a16="http://schemas.microsoft.com/office/drawing/2014/main" id="{DDB4C8FB-8B87-4375-8070-19005F77C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790700" y="17935575"/>
          <a:ext cx="20669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409575</xdr:colOff>
      <xdr:row>104</xdr:row>
      <xdr:rowOff>0</xdr:rowOff>
    </xdr:from>
    <xdr:to>
      <xdr:col>11</xdr:col>
      <xdr:colOff>228600</xdr:colOff>
      <xdr:row>106</xdr:row>
      <xdr:rowOff>247650</xdr:rowOff>
    </xdr:to>
    <xdr:pic>
      <xdr:nvPicPr>
        <xdr:cNvPr id="8" name="Picture 4" hidden="1">
          <a:extLst>
            <a:ext uri="{FF2B5EF4-FFF2-40B4-BE49-F238E27FC236}">
              <a16:creationId xmlns:a16="http://schemas.microsoft.com/office/drawing/2014/main" id="{796E342B-ED02-4D28-9AA1-0591A13A3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334000" y="29718000"/>
          <a:ext cx="20669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473528</xdr:colOff>
      <xdr:row>1</xdr:row>
      <xdr:rowOff>20411</xdr:rowOff>
    </xdr:from>
    <xdr:to>
      <xdr:col>17</xdr:col>
      <xdr:colOff>14967</xdr:colOff>
      <xdr:row>3</xdr:row>
      <xdr:rowOff>220436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3B97FF2E-B5C9-4352-B800-3FC373F45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0528" y="306161"/>
          <a:ext cx="18954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259896</xdr:colOff>
      <xdr:row>24</xdr:row>
      <xdr:rowOff>16329</xdr:rowOff>
    </xdr:from>
    <xdr:to>
      <xdr:col>16</xdr:col>
      <xdr:colOff>1117146</xdr:colOff>
      <xdr:row>26</xdr:row>
      <xdr:rowOff>263979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AA890BE3-9805-437A-A4CB-E5F6BC5A5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0546896" y="6874329"/>
          <a:ext cx="2068286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1071034</xdr:colOff>
      <xdr:row>1</xdr:row>
      <xdr:rowOff>47625</xdr:rowOff>
    </xdr:from>
    <xdr:to>
      <xdr:col>16</xdr:col>
      <xdr:colOff>82550</xdr:colOff>
      <xdr:row>3</xdr:row>
      <xdr:rowOff>247650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BF0EEE2C-96D5-417C-B4E8-60E99950C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7617" y="333375"/>
          <a:ext cx="1890183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85725</xdr:colOff>
      <xdr:row>23</xdr:row>
      <xdr:rowOff>247650</xdr:rowOff>
    </xdr:from>
    <xdr:to>
      <xdr:col>16</xdr:col>
      <xdr:colOff>428625</xdr:colOff>
      <xdr:row>26</xdr:row>
      <xdr:rowOff>209550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C34009F3-0D73-4C7B-938B-A0C4CD681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9906000" y="6819900"/>
          <a:ext cx="20669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0"/>
  <sheetViews>
    <sheetView showGridLines="0" view="pageBreakPreview" zoomScale="85" zoomScaleSheetLayoutView="85" workbookViewId="0">
      <selection activeCell="P66" sqref="P66"/>
    </sheetView>
  </sheetViews>
  <sheetFormatPr defaultColWidth="9" defaultRowHeight="21.95" customHeight="1" x14ac:dyDescent="0.25"/>
  <cols>
    <col min="1" max="2" width="9" style="8"/>
    <col min="3" max="3" width="19.375" style="8" customWidth="1"/>
    <col min="4" max="4" width="6.875" style="8" customWidth="1"/>
    <col min="5" max="5" width="0.875" style="8" customWidth="1"/>
    <col min="6" max="6" width="14.375" style="8" customWidth="1"/>
    <col min="7" max="7" width="0.875" style="37" customWidth="1"/>
    <col min="8" max="8" width="13.75" style="8" customWidth="1"/>
    <col min="9" max="9" width="0.875" style="8" customWidth="1"/>
    <col min="10" max="10" width="14.75" style="8" customWidth="1"/>
    <col min="11" max="11" width="0.875" style="8" customWidth="1"/>
    <col min="12" max="12" width="13.75" style="8" customWidth="1"/>
    <col min="13" max="13" width="0.875" style="8" customWidth="1"/>
    <col min="14" max="16384" width="9" style="8"/>
  </cols>
  <sheetData>
    <row r="1" spans="1:14" s="19" customFormat="1" ht="21.95" customHeight="1" x14ac:dyDescent="0.25">
      <c r="A1" s="109" t="s">
        <v>0</v>
      </c>
      <c r="B1" s="109"/>
      <c r="C1" s="109"/>
      <c r="D1" s="109"/>
      <c r="E1" s="109"/>
      <c r="F1" s="109"/>
      <c r="G1" s="109"/>
      <c r="H1" s="109"/>
    </row>
    <row r="2" spans="1:14" s="20" customFormat="1" ht="21.95" customHeight="1" x14ac:dyDescent="0.25">
      <c r="A2" s="109" t="s">
        <v>1</v>
      </c>
      <c r="B2" s="109"/>
      <c r="C2" s="109"/>
      <c r="D2" s="109"/>
      <c r="E2" s="109"/>
      <c r="F2" s="109"/>
      <c r="G2" s="109"/>
      <c r="H2" s="109"/>
    </row>
    <row r="3" spans="1:14" s="19" customFormat="1" ht="21.95" customHeight="1" x14ac:dyDescent="0.25">
      <c r="A3" s="109" t="s">
        <v>150</v>
      </c>
      <c r="B3" s="109"/>
      <c r="C3" s="109"/>
      <c r="D3" s="109"/>
      <c r="E3" s="109"/>
      <c r="F3" s="109"/>
      <c r="G3" s="109"/>
      <c r="H3" s="109"/>
    </row>
    <row r="4" spans="1:14" s="20" customFormat="1" ht="21.95" customHeight="1" x14ac:dyDescent="0.25">
      <c r="A4" s="21"/>
      <c r="G4" s="110"/>
      <c r="H4" s="110"/>
      <c r="K4" s="10"/>
      <c r="L4" s="104" t="s">
        <v>2</v>
      </c>
    </row>
    <row r="5" spans="1:14" s="20" customFormat="1" ht="21.95" customHeight="1" x14ac:dyDescent="0.25">
      <c r="A5" s="21"/>
      <c r="F5" s="112" t="s">
        <v>59</v>
      </c>
      <c r="G5" s="112"/>
      <c r="H5" s="112"/>
      <c r="K5" s="10"/>
      <c r="L5" s="10"/>
    </row>
    <row r="6" spans="1:14" s="20" customFormat="1" ht="21.95" customHeight="1" x14ac:dyDescent="0.25">
      <c r="A6" s="21"/>
      <c r="F6" s="111" t="s">
        <v>73</v>
      </c>
      <c r="G6" s="111"/>
      <c r="H6" s="111"/>
      <c r="J6" s="111" t="s">
        <v>3</v>
      </c>
      <c r="K6" s="111"/>
      <c r="L6" s="111"/>
    </row>
    <row r="7" spans="1:14" s="20" customFormat="1" ht="21.95" customHeight="1" x14ac:dyDescent="0.25">
      <c r="A7" s="22"/>
      <c r="B7" s="23"/>
      <c r="C7" s="23"/>
      <c r="D7" s="107" t="s">
        <v>4</v>
      </c>
      <c r="E7" s="16"/>
      <c r="F7" s="39" t="s">
        <v>151</v>
      </c>
      <c r="G7" s="41"/>
      <c r="H7" s="39" t="s">
        <v>143</v>
      </c>
      <c r="I7" s="35"/>
      <c r="J7" s="39" t="s">
        <v>151</v>
      </c>
      <c r="K7" s="41"/>
      <c r="L7" s="39" t="s">
        <v>143</v>
      </c>
    </row>
    <row r="8" spans="1:14" s="20" customFormat="1" ht="21.95" customHeight="1" x14ac:dyDescent="0.25">
      <c r="A8" s="4" t="s">
        <v>5</v>
      </c>
      <c r="B8" s="21"/>
      <c r="C8" s="21"/>
      <c r="D8" s="21"/>
      <c r="E8" s="21"/>
      <c r="F8" s="21"/>
      <c r="G8" s="42"/>
      <c r="H8" s="21"/>
      <c r="I8" s="21"/>
      <c r="J8" s="24"/>
      <c r="K8" s="24"/>
      <c r="L8" s="24"/>
    </row>
    <row r="9" spans="1:14" s="20" customFormat="1" ht="21.95" customHeight="1" x14ac:dyDescent="0.25">
      <c r="A9" s="5" t="s">
        <v>6</v>
      </c>
      <c r="B9" s="11"/>
      <c r="C9" s="11"/>
      <c r="D9" s="11" t="s">
        <v>76</v>
      </c>
      <c r="E9" s="11"/>
      <c r="F9" s="10">
        <v>263536309</v>
      </c>
      <c r="G9" s="9"/>
      <c r="H9" s="10">
        <v>139646681</v>
      </c>
      <c r="I9" s="10"/>
      <c r="J9" s="10">
        <v>263536309</v>
      </c>
      <c r="K9" s="12"/>
      <c r="L9" s="10">
        <v>139646681</v>
      </c>
      <c r="N9" s="10"/>
    </row>
    <row r="10" spans="1:14" s="20" customFormat="1" ht="21.95" customHeight="1" x14ac:dyDescent="0.25">
      <c r="A10" s="5" t="s">
        <v>93</v>
      </c>
      <c r="B10" s="11"/>
      <c r="C10" s="11"/>
      <c r="D10" s="11" t="s">
        <v>79</v>
      </c>
      <c r="E10" s="11"/>
      <c r="F10" s="10">
        <v>495415614</v>
      </c>
      <c r="G10" s="9"/>
      <c r="H10" s="10">
        <v>460188833</v>
      </c>
      <c r="I10" s="10"/>
      <c r="J10" s="10">
        <v>495415614</v>
      </c>
      <c r="K10" s="12"/>
      <c r="L10" s="10">
        <v>460188833</v>
      </c>
      <c r="N10" s="10"/>
    </row>
    <row r="11" spans="1:14" s="20" customFormat="1" ht="21.95" customHeight="1" x14ac:dyDescent="0.25">
      <c r="A11" s="5" t="s">
        <v>57</v>
      </c>
      <c r="B11" s="11"/>
      <c r="C11" s="11"/>
      <c r="D11" s="11"/>
      <c r="E11" s="11"/>
      <c r="F11" s="10">
        <v>6310348</v>
      </c>
      <c r="G11" s="9"/>
      <c r="H11" s="10">
        <v>7992591</v>
      </c>
      <c r="I11" s="10"/>
      <c r="J11" s="10">
        <v>6310348</v>
      </c>
      <c r="K11" s="12"/>
      <c r="L11" s="10">
        <v>7992591</v>
      </c>
      <c r="N11" s="10"/>
    </row>
    <row r="12" spans="1:14" s="20" customFormat="1" ht="21.95" customHeight="1" x14ac:dyDescent="0.25">
      <c r="A12" s="5" t="s">
        <v>58</v>
      </c>
      <c r="B12" s="11"/>
      <c r="C12" s="11"/>
      <c r="D12" s="11" t="s">
        <v>75</v>
      </c>
      <c r="E12" s="11"/>
      <c r="F12" s="10">
        <v>530518011</v>
      </c>
      <c r="G12" s="9"/>
      <c r="H12" s="10">
        <v>659616170</v>
      </c>
      <c r="I12" s="10"/>
      <c r="J12" s="10">
        <v>530518011</v>
      </c>
      <c r="K12" s="12"/>
      <c r="L12" s="10">
        <v>659616170</v>
      </c>
      <c r="N12" s="10"/>
    </row>
    <row r="13" spans="1:14" s="20" customFormat="1" ht="21.95" customHeight="1" x14ac:dyDescent="0.25">
      <c r="A13" s="5" t="s">
        <v>89</v>
      </c>
      <c r="B13" s="11"/>
      <c r="C13" s="11"/>
      <c r="D13" s="11" t="s">
        <v>90</v>
      </c>
      <c r="E13" s="11"/>
      <c r="F13" s="10">
        <v>598821741</v>
      </c>
      <c r="G13" s="9"/>
      <c r="H13" s="10">
        <v>532731843</v>
      </c>
      <c r="I13" s="10"/>
      <c r="J13" s="10">
        <v>598821741</v>
      </c>
      <c r="K13" s="12"/>
      <c r="L13" s="10">
        <v>532731843</v>
      </c>
      <c r="N13" s="10"/>
    </row>
    <row r="14" spans="1:14" s="20" customFormat="1" ht="21.95" customHeight="1" x14ac:dyDescent="0.25">
      <c r="A14" s="5" t="s">
        <v>7</v>
      </c>
      <c r="B14" s="11"/>
      <c r="C14" s="11"/>
      <c r="D14" s="11"/>
      <c r="E14" s="11"/>
      <c r="F14" s="10"/>
      <c r="G14" s="9"/>
      <c r="H14" s="10"/>
      <c r="I14" s="12"/>
      <c r="J14" s="10"/>
      <c r="K14" s="10"/>
      <c r="L14" s="10"/>
    </row>
    <row r="15" spans="1:14" s="20" customFormat="1" ht="21.95" customHeight="1" x14ac:dyDescent="0.25">
      <c r="A15" s="5" t="s">
        <v>8</v>
      </c>
      <c r="B15" s="11"/>
      <c r="C15" s="11"/>
      <c r="D15" s="11" t="s">
        <v>80</v>
      </c>
      <c r="E15" s="11"/>
      <c r="F15" s="10">
        <v>3242393635</v>
      </c>
      <c r="G15" s="9"/>
      <c r="H15" s="10">
        <f>2988961052+55224595</f>
        <v>3044185647</v>
      </c>
      <c r="I15" s="12"/>
      <c r="J15" s="10">
        <v>3242393635</v>
      </c>
      <c r="K15" s="10"/>
      <c r="L15" s="10">
        <v>2988961052</v>
      </c>
    </row>
    <row r="16" spans="1:14" s="20" customFormat="1" ht="21.95" customHeight="1" x14ac:dyDescent="0.25">
      <c r="A16" s="5" t="s">
        <v>156</v>
      </c>
      <c r="B16" s="11"/>
      <c r="C16" s="11"/>
      <c r="D16" s="11" t="s">
        <v>114</v>
      </c>
      <c r="E16" s="11"/>
      <c r="F16" s="10">
        <v>644535</v>
      </c>
      <c r="G16" s="9"/>
      <c r="H16" s="10">
        <v>949846</v>
      </c>
      <c r="I16" s="12"/>
      <c r="J16" s="10">
        <v>644535</v>
      </c>
      <c r="K16" s="10"/>
      <c r="L16" s="10">
        <v>949846</v>
      </c>
      <c r="N16" s="10"/>
    </row>
    <row r="17" spans="1:14" s="20" customFormat="1" ht="21.95" customHeight="1" x14ac:dyDescent="0.25">
      <c r="A17" s="5" t="s">
        <v>9</v>
      </c>
      <c r="B17" s="11"/>
      <c r="C17" s="11"/>
      <c r="D17" s="11" t="s">
        <v>91</v>
      </c>
      <c r="E17" s="11"/>
      <c r="F17" s="10">
        <v>24810808</v>
      </c>
      <c r="G17" s="9"/>
      <c r="H17" s="10">
        <v>27016839</v>
      </c>
      <c r="I17" s="12"/>
      <c r="J17" s="10">
        <v>33337976</v>
      </c>
      <c r="K17" s="10"/>
      <c r="L17" s="10">
        <v>43256079</v>
      </c>
      <c r="N17" s="10"/>
    </row>
    <row r="18" spans="1:14" s="20" customFormat="1" ht="21.95" customHeight="1" x14ac:dyDescent="0.25">
      <c r="A18" s="5" t="s">
        <v>70</v>
      </c>
      <c r="B18" s="11"/>
      <c r="C18" s="11"/>
      <c r="D18" s="11" t="s">
        <v>67</v>
      </c>
      <c r="E18" s="11"/>
      <c r="F18" s="10">
        <v>212575466</v>
      </c>
      <c r="G18" s="9"/>
      <c r="H18" s="10">
        <v>242549566</v>
      </c>
      <c r="I18" s="12"/>
      <c r="J18" s="10">
        <v>212575466</v>
      </c>
      <c r="K18" s="10"/>
      <c r="L18" s="10">
        <v>242549566</v>
      </c>
      <c r="N18" s="10"/>
    </row>
    <row r="19" spans="1:14" s="20" customFormat="1" ht="21.95" customHeight="1" x14ac:dyDescent="0.25">
      <c r="A19" s="5" t="s">
        <v>155</v>
      </c>
      <c r="B19" s="11"/>
      <c r="C19" s="11"/>
      <c r="D19" s="11" t="s">
        <v>179</v>
      </c>
      <c r="E19" s="11"/>
      <c r="F19" s="10">
        <v>57274903</v>
      </c>
      <c r="G19" s="9"/>
      <c r="H19" s="10">
        <v>0</v>
      </c>
      <c r="I19" s="12"/>
      <c r="J19" s="10">
        <v>57274903</v>
      </c>
      <c r="K19" s="10"/>
      <c r="L19" s="10">
        <v>0</v>
      </c>
      <c r="N19" s="10"/>
    </row>
    <row r="20" spans="1:14" s="20" customFormat="1" ht="21.95" customHeight="1" x14ac:dyDescent="0.25">
      <c r="A20" s="5" t="s">
        <v>71</v>
      </c>
      <c r="B20" s="11"/>
      <c r="C20" s="11"/>
      <c r="D20" s="11" t="s">
        <v>185</v>
      </c>
      <c r="E20" s="11"/>
      <c r="F20" s="10">
        <v>19009224</v>
      </c>
      <c r="G20" s="9"/>
      <c r="H20" s="10">
        <v>53359278</v>
      </c>
      <c r="I20" s="12"/>
      <c r="J20" s="10">
        <v>19009224</v>
      </c>
      <c r="K20" s="10"/>
      <c r="L20" s="10">
        <v>53359278</v>
      </c>
      <c r="N20" s="10"/>
    </row>
    <row r="21" spans="1:14" s="20" customFormat="1" ht="21.95" customHeight="1" x14ac:dyDescent="0.25">
      <c r="A21" s="5" t="s">
        <v>92</v>
      </c>
      <c r="B21" s="11"/>
      <c r="C21" s="11"/>
      <c r="D21" s="11" t="s">
        <v>186</v>
      </c>
      <c r="E21" s="11"/>
      <c r="F21" s="10">
        <v>234453056</v>
      </c>
      <c r="G21" s="9"/>
      <c r="H21" s="10">
        <v>213721758</v>
      </c>
      <c r="I21" s="12"/>
      <c r="J21" s="10">
        <v>221702704</v>
      </c>
      <c r="K21" s="10"/>
      <c r="L21" s="10">
        <v>210473910</v>
      </c>
      <c r="N21" s="10"/>
    </row>
    <row r="22" spans="1:14" s="20" customFormat="1" ht="21.95" customHeight="1" x14ac:dyDescent="0.25">
      <c r="A22" s="5" t="s">
        <v>10</v>
      </c>
      <c r="B22" s="11"/>
      <c r="C22" s="11"/>
      <c r="D22" s="11"/>
      <c r="E22" s="11"/>
      <c r="F22" s="10"/>
      <c r="G22" s="9"/>
      <c r="H22" s="10"/>
      <c r="I22" s="12"/>
      <c r="J22" s="10"/>
      <c r="K22" s="10"/>
      <c r="L22" s="10"/>
      <c r="N22" s="10"/>
    </row>
    <row r="23" spans="1:14" s="20" customFormat="1" ht="21.95" customHeight="1" x14ac:dyDescent="0.25">
      <c r="A23" s="6" t="s">
        <v>72</v>
      </c>
      <c r="B23" s="11"/>
      <c r="C23" s="11"/>
      <c r="D23" s="11" t="s">
        <v>189</v>
      </c>
      <c r="E23" s="11"/>
      <c r="F23" s="10">
        <v>104296360</v>
      </c>
      <c r="G23" s="9"/>
      <c r="H23" s="10">
        <v>118749174</v>
      </c>
      <c r="I23" s="12"/>
      <c r="J23" s="10">
        <v>104296360</v>
      </c>
      <c r="K23" s="10"/>
      <c r="L23" s="10">
        <v>118749174</v>
      </c>
      <c r="N23" s="10"/>
    </row>
    <row r="24" spans="1:14" s="20" customFormat="1" ht="21.95" customHeight="1" x14ac:dyDescent="0.25">
      <c r="A24" s="6" t="s">
        <v>87</v>
      </c>
      <c r="B24" s="11"/>
      <c r="C24" s="11"/>
      <c r="D24" s="11"/>
      <c r="E24" s="11"/>
      <c r="F24" s="10">
        <v>148316496</v>
      </c>
      <c r="G24" s="9"/>
      <c r="H24" s="10">
        <v>73691390</v>
      </c>
      <c r="I24" s="12"/>
      <c r="J24" s="10">
        <v>148316496</v>
      </c>
      <c r="K24" s="10"/>
      <c r="L24" s="10">
        <v>73691390</v>
      </c>
      <c r="N24" s="10"/>
    </row>
    <row r="25" spans="1:14" s="20" customFormat="1" ht="21.95" customHeight="1" x14ac:dyDescent="0.25">
      <c r="A25" s="6" t="s">
        <v>130</v>
      </c>
      <c r="B25" s="11"/>
      <c r="C25" s="11"/>
      <c r="D25" s="11"/>
      <c r="E25" s="11"/>
      <c r="F25" s="10">
        <f>392170521-148316496-104296360</f>
        <v>139557665</v>
      </c>
      <c r="G25" s="9"/>
      <c r="H25" s="10">
        <v>128901665</v>
      </c>
      <c r="I25" s="12"/>
      <c r="J25" s="10">
        <f>392170521-148316496-104296360</f>
        <v>139557665</v>
      </c>
      <c r="K25" s="10"/>
      <c r="L25" s="10">
        <v>128901665</v>
      </c>
      <c r="N25" s="10"/>
    </row>
    <row r="26" spans="1:14" s="20" customFormat="1" ht="21.95" customHeight="1" thickBot="1" x14ac:dyDescent="0.3">
      <c r="A26" s="4" t="s">
        <v>11</v>
      </c>
      <c r="B26" s="21"/>
      <c r="C26" s="21"/>
      <c r="D26" s="21"/>
      <c r="E26" s="21"/>
      <c r="F26" s="18">
        <f>SUM(F9:F25)</f>
        <v>6077934171</v>
      </c>
      <c r="G26" s="9"/>
      <c r="H26" s="18">
        <f>SUM(H9:H25)</f>
        <v>5703301281</v>
      </c>
      <c r="I26" s="103"/>
      <c r="J26" s="18">
        <f>SUM(J9:J25)</f>
        <v>6073710987</v>
      </c>
      <c r="K26" s="10"/>
      <c r="L26" s="18">
        <f>SUM(L9:L25)</f>
        <v>5661068078</v>
      </c>
      <c r="M26" s="27"/>
      <c r="N26" s="10"/>
    </row>
    <row r="27" spans="1:14" s="20" customFormat="1" ht="21.95" customHeight="1" thickTop="1" x14ac:dyDescent="0.25">
      <c r="A27" s="22"/>
      <c r="B27" s="21"/>
      <c r="C27" s="21"/>
      <c r="D27" s="21"/>
      <c r="E27" s="21"/>
      <c r="F27" s="21"/>
      <c r="G27" s="9"/>
      <c r="H27" s="10"/>
      <c r="I27" s="21"/>
      <c r="J27" s="10"/>
      <c r="K27" s="10"/>
      <c r="L27" s="10"/>
      <c r="M27" s="25"/>
    </row>
    <row r="28" spans="1:14" s="20" customFormat="1" ht="21.95" customHeight="1" x14ac:dyDescent="0.25">
      <c r="A28" s="28" t="s">
        <v>12</v>
      </c>
      <c r="B28" s="21"/>
      <c r="C28" s="21"/>
      <c r="D28" s="21"/>
      <c r="E28" s="21"/>
      <c r="F28" s="21"/>
      <c r="G28" s="9"/>
      <c r="H28" s="10"/>
      <c r="I28" s="21"/>
      <c r="J28" s="10"/>
      <c r="K28" s="10"/>
      <c r="L28" s="10"/>
    </row>
    <row r="29" spans="1:14" s="19" customFormat="1" ht="21.95" customHeight="1" x14ac:dyDescent="0.25">
      <c r="A29" s="4" t="s">
        <v>0</v>
      </c>
      <c r="B29" s="4"/>
      <c r="C29" s="4"/>
      <c r="D29" s="4"/>
      <c r="E29" s="4"/>
      <c r="F29" s="4"/>
      <c r="G29" s="43"/>
      <c r="H29" s="4"/>
      <c r="I29" s="4"/>
      <c r="J29" s="4"/>
      <c r="K29" s="4"/>
      <c r="L29" s="4"/>
    </row>
    <row r="30" spans="1:14" s="20" customFormat="1" ht="21.95" customHeight="1" x14ac:dyDescent="0.25">
      <c r="A30" s="4" t="s">
        <v>13</v>
      </c>
      <c r="B30" s="4"/>
      <c r="C30" s="4"/>
      <c r="D30" s="4"/>
      <c r="E30" s="4"/>
      <c r="F30" s="4"/>
      <c r="G30" s="43"/>
      <c r="H30" s="4"/>
      <c r="I30" s="4"/>
      <c r="J30" s="4"/>
      <c r="K30" s="4"/>
      <c r="L30" s="4"/>
    </row>
    <row r="31" spans="1:14" s="19" customFormat="1" ht="21.95" customHeight="1" x14ac:dyDescent="0.25">
      <c r="A31" s="109" t="s">
        <v>150</v>
      </c>
      <c r="B31" s="109"/>
      <c r="C31" s="109"/>
      <c r="D31" s="109"/>
      <c r="E31" s="109"/>
      <c r="F31" s="109"/>
      <c r="G31" s="109"/>
      <c r="H31" s="109"/>
    </row>
    <row r="32" spans="1:14" s="20" customFormat="1" ht="21.95" customHeight="1" x14ac:dyDescent="0.25">
      <c r="A32" s="21"/>
      <c r="G32" s="110"/>
      <c r="H32" s="110"/>
      <c r="K32" s="10"/>
      <c r="L32" s="104" t="s">
        <v>2</v>
      </c>
    </row>
    <row r="33" spans="1:14" s="20" customFormat="1" ht="21.95" customHeight="1" x14ac:dyDescent="0.25">
      <c r="A33" s="21"/>
      <c r="F33" s="112" t="s">
        <v>59</v>
      </c>
      <c r="G33" s="112"/>
      <c r="H33" s="112"/>
      <c r="K33" s="10"/>
      <c r="L33" s="10"/>
    </row>
    <row r="34" spans="1:14" s="20" customFormat="1" ht="21.95" customHeight="1" x14ac:dyDescent="0.25">
      <c r="A34" s="21"/>
      <c r="F34" s="111" t="s">
        <v>73</v>
      </c>
      <c r="G34" s="111"/>
      <c r="H34" s="111"/>
      <c r="J34" s="111" t="s">
        <v>3</v>
      </c>
      <c r="K34" s="111"/>
      <c r="L34" s="111"/>
    </row>
    <row r="35" spans="1:14" s="20" customFormat="1" ht="21.95" customHeight="1" x14ac:dyDescent="0.25">
      <c r="A35" s="22"/>
      <c r="B35" s="23"/>
      <c r="C35" s="23"/>
      <c r="D35" s="107" t="s">
        <v>4</v>
      </c>
      <c r="E35" s="16"/>
      <c r="F35" s="39" t="s">
        <v>151</v>
      </c>
      <c r="G35" s="41"/>
      <c r="H35" s="39" t="s">
        <v>143</v>
      </c>
      <c r="I35" s="35"/>
      <c r="J35" s="39" t="s">
        <v>151</v>
      </c>
      <c r="K35" s="41"/>
      <c r="L35" s="39" t="s">
        <v>143</v>
      </c>
    </row>
    <row r="36" spans="1:14" s="20" customFormat="1" ht="21.95" customHeight="1" x14ac:dyDescent="0.25">
      <c r="A36" s="105" t="s">
        <v>61</v>
      </c>
      <c r="B36" s="23"/>
      <c r="C36" s="23"/>
      <c r="D36" s="23"/>
      <c r="E36" s="23"/>
      <c r="F36" s="23"/>
      <c r="G36" s="2"/>
      <c r="H36" s="23"/>
      <c r="I36" s="23"/>
      <c r="J36" s="1"/>
      <c r="K36" s="2"/>
      <c r="L36" s="1"/>
    </row>
    <row r="37" spans="1:14" s="20" customFormat="1" ht="21.95" customHeight="1" x14ac:dyDescent="0.25">
      <c r="A37" s="4" t="s">
        <v>14</v>
      </c>
      <c r="B37" s="21"/>
      <c r="C37" s="21"/>
      <c r="D37" s="21"/>
      <c r="E37" s="21"/>
      <c r="F37" s="21"/>
      <c r="G37" s="44"/>
      <c r="H37" s="21"/>
      <c r="I37" s="21"/>
      <c r="J37" s="40"/>
      <c r="K37" s="29"/>
      <c r="L37" s="40"/>
    </row>
    <row r="38" spans="1:14" s="20" customFormat="1" ht="21.95" customHeight="1" x14ac:dyDescent="0.25">
      <c r="A38" s="5" t="s">
        <v>16</v>
      </c>
      <c r="B38" s="11"/>
      <c r="C38" s="11"/>
      <c r="D38" s="11" t="s">
        <v>115</v>
      </c>
      <c r="E38" s="11"/>
      <c r="F38" s="10">
        <v>2639423125</v>
      </c>
      <c r="G38" s="9"/>
      <c r="H38" s="10">
        <v>2581112521</v>
      </c>
      <c r="I38" s="12"/>
      <c r="J38" s="10">
        <v>2639423125</v>
      </c>
      <c r="K38" s="10"/>
      <c r="L38" s="10">
        <v>2581112521</v>
      </c>
    </row>
    <row r="39" spans="1:14" s="20" customFormat="1" ht="21.95" customHeight="1" x14ac:dyDescent="0.25">
      <c r="A39" s="5" t="s">
        <v>15</v>
      </c>
      <c r="B39" s="11"/>
      <c r="C39" s="11"/>
      <c r="D39" s="11" t="s">
        <v>116</v>
      </c>
      <c r="E39" s="11"/>
      <c r="F39" s="10">
        <v>967658760</v>
      </c>
      <c r="G39" s="9"/>
      <c r="H39" s="10">
        <v>761022233</v>
      </c>
      <c r="I39" s="10"/>
      <c r="J39" s="10">
        <v>967658760</v>
      </c>
      <c r="K39" s="12"/>
      <c r="L39" s="10">
        <v>761022233</v>
      </c>
      <c r="N39" s="10"/>
    </row>
    <row r="40" spans="1:14" s="20" customFormat="1" ht="21.95" customHeight="1" x14ac:dyDescent="0.25">
      <c r="A40" s="5" t="s">
        <v>144</v>
      </c>
      <c r="B40" s="11"/>
      <c r="C40" s="11"/>
      <c r="D40" s="11"/>
      <c r="E40" s="11"/>
      <c r="F40" s="10">
        <v>25976848</v>
      </c>
      <c r="G40" s="9"/>
      <c r="H40" s="10">
        <v>9095850</v>
      </c>
      <c r="I40" s="10"/>
      <c r="J40" s="10">
        <v>25976848</v>
      </c>
      <c r="K40" s="12"/>
      <c r="L40" s="10">
        <v>9095850</v>
      </c>
      <c r="N40" s="10"/>
    </row>
    <row r="41" spans="1:14" s="20" customFormat="1" ht="21.95" customHeight="1" x14ac:dyDescent="0.25">
      <c r="A41" s="5" t="s">
        <v>157</v>
      </c>
      <c r="B41" s="11"/>
      <c r="C41" s="11"/>
      <c r="D41" s="11" t="s">
        <v>179</v>
      </c>
      <c r="E41" s="11"/>
      <c r="F41" s="10">
        <v>54273631</v>
      </c>
      <c r="G41" s="9"/>
      <c r="H41" s="10">
        <v>0</v>
      </c>
      <c r="I41" s="10"/>
      <c r="J41" s="10">
        <v>54273631</v>
      </c>
      <c r="K41" s="12"/>
      <c r="L41" s="10">
        <v>0</v>
      </c>
      <c r="N41" s="10"/>
    </row>
    <row r="42" spans="1:14" s="20" customFormat="1" ht="21.95" customHeight="1" x14ac:dyDescent="0.25">
      <c r="A42" s="5" t="s">
        <v>88</v>
      </c>
      <c r="B42" s="11"/>
      <c r="C42" s="11"/>
      <c r="D42" s="11" t="s">
        <v>117</v>
      </c>
      <c r="E42" s="11"/>
      <c r="F42" s="10">
        <v>63575523</v>
      </c>
      <c r="G42" s="9"/>
      <c r="H42" s="10">
        <v>61300779</v>
      </c>
      <c r="I42" s="10"/>
      <c r="J42" s="10">
        <v>63575523</v>
      </c>
      <c r="K42" s="12"/>
      <c r="L42" s="10">
        <v>61300779</v>
      </c>
      <c r="N42" s="10"/>
    </row>
    <row r="43" spans="1:14" s="20" customFormat="1" ht="21.95" customHeight="1" x14ac:dyDescent="0.25">
      <c r="A43" s="5" t="s">
        <v>17</v>
      </c>
      <c r="B43" s="11"/>
      <c r="C43" s="11"/>
      <c r="D43" s="11"/>
      <c r="E43" s="11"/>
      <c r="F43" s="10"/>
      <c r="G43" s="9"/>
      <c r="H43" s="10"/>
      <c r="I43" s="12"/>
      <c r="J43" s="10"/>
      <c r="K43" s="10"/>
      <c r="L43" s="10"/>
      <c r="N43" s="10"/>
    </row>
    <row r="44" spans="1:14" s="20" customFormat="1" ht="21.95" customHeight="1" x14ac:dyDescent="0.25">
      <c r="A44" s="5" t="s">
        <v>18</v>
      </c>
      <c r="B44" s="11"/>
      <c r="C44" s="11"/>
      <c r="D44" s="11"/>
      <c r="E44" s="11"/>
      <c r="F44" s="10">
        <v>103786940</v>
      </c>
      <c r="G44" s="9"/>
      <c r="H44" s="10">
        <v>86728688</v>
      </c>
      <c r="I44" s="12"/>
      <c r="J44" s="10">
        <v>103786940</v>
      </c>
      <c r="K44" s="10"/>
      <c r="L44" s="10">
        <v>86728688</v>
      </c>
      <c r="N44" s="10"/>
    </row>
    <row r="45" spans="1:14" s="20" customFormat="1" ht="21.95" customHeight="1" x14ac:dyDescent="0.25">
      <c r="A45" s="6" t="s">
        <v>19</v>
      </c>
      <c r="B45" s="11"/>
      <c r="C45" s="11"/>
      <c r="F45" s="10">
        <f>60992922+1302686+974963</f>
        <v>63270571</v>
      </c>
      <c r="G45" s="9"/>
      <c r="H45" s="10">
        <v>44578080</v>
      </c>
      <c r="I45" s="12"/>
      <c r="J45" s="10">
        <f>60992922+1302686+974963</f>
        <v>63270571</v>
      </c>
      <c r="K45" s="10"/>
      <c r="L45" s="10">
        <v>44578080</v>
      </c>
      <c r="N45" s="10"/>
    </row>
    <row r="46" spans="1:14" s="20" customFormat="1" ht="21.95" customHeight="1" x14ac:dyDescent="0.25">
      <c r="A46" s="5" t="s">
        <v>127</v>
      </c>
      <c r="B46" s="11"/>
      <c r="C46" s="11"/>
      <c r="D46" s="11" t="s">
        <v>179</v>
      </c>
      <c r="E46" s="11"/>
      <c r="F46" s="10">
        <v>0</v>
      </c>
      <c r="G46" s="9"/>
      <c r="H46" s="10">
        <v>15869920</v>
      </c>
      <c r="I46" s="12"/>
      <c r="J46" s="10">
        <v>0</v>
      </c>
      <c r="K46" s="10"/>
      <c r="L46" s="10">
        <v>15869920</v>
      </c>
      <c r="N46" s="10"/>
    </row>
    <row r="47" spans="1:14" s="20" customFormat="1" ht="21.95" customHeight="1" x14ac:dyDescent="0.25">
      <c r="A47" s="6" t="s">
        <v>130</v>
      </c>
      <c r="B47" s="11"/>
      <c r="C47" s="11"/>
      <c r="D47" s="11"/>
      <c r="E47" s="11"/>
      <c r="F47" s="10">
        <f>24884743+42805162-1302686-974963</f>
        <v>65412256</v>
      </c>
      <c r="G47" s="9"/>
      <c r="H47" s="10">
        <v>77106342</v>
      </c>
      <c r="I47" s="12"/>
      <c r="J47" s="10">
        <f>24884743+42805162-1302686-974963</f>
        <v>65412256</v>
      </c>
      <c r="K47" s="10"/>
      <c r="L47" s="10">
        <v>77106342</v>
      </c>
      <c r="N47" s="10"/>
    </row>
    <row r="48" spans="1:14" s="20" customFormat="1" ht="21.95" customHeight="1" x14ac:dyDescent="0.25">
      <c r="A48" s="4" t="s">
        <v>20</v>
      </c>
      <c r="B48" s="11"/>
      <c r="C48" s="11"/>
      <c r="D48" s="11"/>
      <c r="E48" s="11"/>
      <c r="F48" s="26">
        <f>SUM(F38:F47)</f>
        <v>3983377654</v>
      </c>
      <c r="G48" s="9"/>
      <c r="H48" s="26">
        <f>SUM(H38:H47)</f>
        <v>3636814413</v>
      </c>
      <c r="I48" s="12"/>
      <c r="J48" s="26">
        <f>SUM(J38:J47)</f>
        <v>3983377654</v>
      </c>
      <c r="K48" s="10"/>
      <c r="L48" s="26">
        <f>SUM(L38:L47)</f>
        <v>3636814413</v>
      </c>
      <c r="M48" s="30"/>
      <c r="N48" s="10"/>
    </row>
    <row r="49" spans="1:15" s="20" customFormat="1" ht="21.95" customHeight="1" x14ac:dyDescent="0.25">
      <c r="A49" s="4" t="s">
        <v>21</v>
      </c>
      <c r="B49" s="11"/>
      <c r="C49" s="11"/>
      <c r="D49" s="11"/>
      <c r="E49" s="11"/>
      <c r="F49" s="11"/>
      <c r="G49" s="9"/>
      <c r="H49" s="10"/>
      <c r="I49" s="11"/>
      <c r="J49" s="10"/>
      <c r="K49" s="10"/>
      <c r="L49" s="10"/>
    </row>
    <row r="50" spans="1:15" s="20" customFormat="1" ht="21.95" customHeight="1" x14ac:dyDescent="0.25">
      <c r="A50" s="5" t="s">
        <v>22</v>
      </c>
      <c r="B50" s="11"/>
      <c r="C50" s="11"/>
      <c r="D50" s="11"/>
      <c r="E50" s="11"/>
      <c r="F50" s="108"/>
      <c r="G50" s="9"/>
      <c r="H50" s="10"/>
      <c r="I50" s="11"/>
      <c r="J50" s="10"/>
      <c r="K50" s="10"/>
      <c r="L50" s="10"/>
    </row>
    <row r="51" spans="1:15" s="20" customFormat="1" ht="21.95" customHeight="1" x14ac:dyDescent="0.25">
      <c r="A51" s="6" t="s">
        <v>23</v>
      </c>
      <c r="B51" s="11"/>
      <c r="C51" s="11"/>
      <c r="D51" s="11"/>
      <c r="E51" s="11"/>
      <c r="F51" s="11"/>
      <c r="G51" s="9"/>
      <c r="H51" s="10"/>
      <c r="I51" s="11"/>
      <c r="J51" s="10"/>
      <c r="K51" s="10"/>
      <c r="L51" s="10"/>
    </row>
    <row r="52" spans="1:15" s="20" customFormat="1" ht="21.95" customHeight="1" thickBot="1" x14ac:dyDescent="0.3">
      <c r="A52" s="6" t="s">
        <v>158</v>
      </c>
      <c r="B52" s="11"/>
      <c r="C52" s="11"/>
      <c r="D52" s="11"/>
      <c r="E52" s="11"/>
      <c r="F52" s="13">
        <v>350000000</v>
      </c>
      <c r="G52" s="14"/>
      <c r="H52" s="93">
        <v>350000000</v>
      </c>
      <c r="I52" s="14"/>
      <c r="J52" s="13">
        <v>350000000</v>
      </c>
      <c r="K52" s="12"/>
      <c r="L52" s="13">
        <v>350000000</v>
      </c>
      <c r="N52" s="10"/>
    </row>
    <row r="53" spans="1:15" s="20" customFormat="1" ht="21.95" customHeight="1" thickTop="1" x14ac:dyDescent="0.25">
      <c r="A53" s="6" t="s">
        <v>24</v>
      </c>
      <c r="B53" s="11"/>
      <c r="C53" s="11"/>
      <c r="D53" s="11"/>
      <c r="E53" s="11"/>
      <c r="F53" s="10"/>
      <c r="G53" s="9"/>
      <c r="H53" s="11"/>
      <c r="I53" s="12"/>
      <c r="J53" s="10"/>
      <c r="K53" s="10"/>
      <c r="L53" s="10"/>
    </row>
    <row r="54" spans="1:15" s="20" customFormat="1" ht="21.95" customHeight="1" x14ac:dyDescent="0.25">
      <c r="A54" s="6" t="s">
        <v>158</v>
      </c>
      <c r="B54" s="11"/>
      <c r="C54" s="11"/>
      <c r="D54" s="11"/>
      <c r="E54" s="11"/>
      <c r="F54" s="14">
        <v>350000000</v>
      </c>
      <c r="G54" s="14"/>
      <c r="H54" s="14">
        <v>350000000</v>
      </c>
      <c r="I54" s="12"/>
      <c r="J54" s="14">
        <v>350000000</v>
      </c>
      <c r="K54" s="14"/>
      <c r="L54" s="14">
        <v>350000000</v>
      </c>
      <c r="N54" s="10"/>
    </row>
    <row r="55" spans="1:15" s="20" customFormat="1" ht="21.95" customHeight="1" x14ac:dyDescent="0.25">
      <c r="A55" s="5" t="s">
        <v>25</v>
      </c>
      <c r="B55" s="11"/>
      <c r="C55" s="11"/>
      <c r="D55" s="11"/>
      <c r="E55" s="11"/>
      <c r="F55" s="10">
        <v>647275073</v>
      </c>
      <c r="G55" s="9"/>
      <c r="H55" s="10">
        <v>647275073</v>
      </c>
      <c r="I55" s="12"/>
      <c r="J55" s="10">
        <v>647275073</v>
      </c>
      <c r="K55" s="10"/>
      <c r="L55" s="10">
        <v>647275073</v>
      </c>
      <c r="N55" s="10"/>
    </row>
    <row r="56" spans="1:15" s="20" customFormat="1" ht="21.95" customHeight="1" x14ac:dyDescent="0.25">
      <c r="A56" s="5" t="s">
        <v>26</v>
      </c>
      <c r="B56" s="11"/>
      <c r="C56" s="11"/>
      <c r="D56" s="11"/>
      <c r="E56" s="11"/>
      <c r="F56" s="10"/>
      <c r="G56" s="9"/>
      <c r="H56" s="10"/>
      <c r="I56" s="12"/>
      <c r="J56" s="10"/>
      <c r="K56" s="10"/>
      <c r="L56" s="10"/>
    </row>
    <row r="57" spans="1:15" s="20" customFormat="1" ht="21.95" customHeight="1" x14ac:dyDescent="0.25">
      <c r="A57" s="5" t="s">
        <v>27</v>
      </c>
      <c r="B57" s="11"/>
      <c r="C57" s="11"/>
      <c r="D57" s="11"/>
      <c r="E57" s="11"/>
      <c r="F57" s="10"/>
      <c r="G57" s="9"/>
      <c r="H57" s="10"/>
      <c r="I57" s="12"/>
      <c r="J57" s="10"/>
      <c r="K57" s="10"/>
      <c r="L57" s="10"/>
    </row>
    <row r="58" spans="1:15" s="20" customFormat="1" ht="21.95" customHeight="1" x14ac:dyDescent="0.25">
      <c r="A58" s="5" t="s">
        <v>62</v>
      </c>
      <c r="B58" s="11"/>
      <c r="C58" s="11"/>
      <c r="D58" s="11" t="s">
        <v>122</v>
      </c>
      <c r="E58" s="11"/>
      <c r="F58" s="10">
        <v>35000000</v>
      </c>
      <c r="G58" s="9"/>
      <c r="H58" s="10">
        <v>35000000</v>
      </c>
      <c r="I58" s="12"/>
      <c r="J58" s="10">
        <v>35000000</v>
      </c>
      <c r="K58" s="10"/>
      <c r="L58" s="10">
        <v>35000000</v>
      </c>
      <c r="N58" s="10"/>
    </row>
    <row r="59" spans="1:15" s="20" customFormat="1" ht="21.95" customHeight="1" x14ac:dyDescent="0.25">
      <c r="A59" s="5" t="s">
        <v>28</v>
      </c>
      <c r="B59" s="11"/>
      <c r="C59" s="11"/>
      <c r="D59" s="11"/>
      <c r="E59" s="11"/>
      <c r="F59" s="10">
        <v>20000000</v>
      </c>
      <c r="G59" s="9"/>
      <c r="H59" s="10">
        <v>20000000</v>
      </c>
      <c r="I59" s="12"/>
      <c r="J59" s="10">
        <v>20000000</v>
      </c>
      <c r="K59" s="10"/>
      <c r="L59" s="10">
        <v>20000000</v>
      </c>
      <c r="N59" s="10"/>
    </row>
    <row r="60" spans="1:15" s="20" customFormat="1" ht="21.95" customHeight="1" x14ac:dyDescent="0.25">
      <c r="A60" s="5" t="s">
        <v>53</v>
      </c>
      <c r="B60" s="11"/>
      <c r="C60" s="11"/>
      <c r="D60" s="11"/>
      <c r="E60" s="11"/>
      <c r="F60" s="9">
        <v>1053031005</v>
      </c>
      <c r="G60" s="9"/>
      <c r="H60" s="9">
        <v>1047820233</v>
      </c>
      <c r="I60" s="12"/>
      <c r="J60" s="9">
        <f>1009805265-11513198</f>
        <v>998292067</v>
      </c>
      <c r="K60" s="10"/>
      <c r="L60" s="9">
        <v>1000237594</v>
      </c>
      <c r="M60" s="10"/>
      <c r="N60" s="10"/>
      <c r="O60" s="10"/>
    </row>
    <row r="61" spans="1:15" s="20" customFormat="1" ht="21.95" customHeight="1" x14ac:dyDescent="0.25">
      <c r="A61" s="5" t="s">
        <v>60</v>
      </c>
      <c r="B61" s="11"/>
      <c r="C61" s="11"/>
      <c r="D61" s="11"/>
      <c r="E61" s="11"/>
      <c r="F61" s="31">
        <v>-10749561</v>
      </c>
      <c r="G61" s="9"/>
      <c r="H61" s="31">
        <v>-33608438</v>
      </c>
      <c r="I61" s="12"/>
      <c r="J61" s="31">
        <v>39766193</v>
      </c>
      <c r="K61" s="10"/>
      <c r="L61" s="31">
        <v>-28259002</v>
      </c>
      <c r="N61" s="10"/>
      <c r="O61" s="10"/>
    </row>
    <row r="62" spans="1:15" s="20" customFormat="1" ht="21.95" customHeight="1" x14ac:dyDescent="0.25">
      <c r="A62" s="4" t="s">
        <v>54</v>
      </c>
      <c r="B62" s="21"/>
      <c r="C62" s="21"/>
      <c r="D62" s="21"/>
      <c r="E62" s="21"/>
      <c r="F62" s="31">
        <f>SUM(F54:F61)</f>
        <v>2094556517</v>
      </c>
      <c r="G62" s="9"/>
      <c r="H62" s="31">
        <f>SUM(H54:H61)</f>
        <v>2066486868</v>
      </c>
      <c r="I62" s="9">
        <f>SUM(I54:I60)</f>
        <v>0</v>
      </c>
      <c r="J62" s="31">
        <f>SUM(J54:J61)</f>
        <v>2090333333</v>
      </c>
      <c r="K62" s="9">
        <f>SUM(K54:K60)</f>
        <v>0</v>
      </c>
      <c r="L62" s="31">
        <f>SUM(L54:L61)</f>
        <v>2024253665</v>
      </c>
      <c r="N62" s="10"/>
    </row>
    <row r="63" spans="1:15" s="20" customFormat="1" ht="21.95" customHeight="1" thickBot="1" x14ac:dyDescent="0.3">
      <c r="A63" s="4" t="s">
        <v>29</v>
      </c>
      <c r="B63" s="21"/>
      <c r="C63" s="21"/>
      <c r="D63" s="21"/>
      <c r="E63" s="21"/>
      <c r="F63" s="32">
        <f>SUM(F48,F62)</f>
        <v>6077934171</v>
      </c>
      <c r="G63" s="9"/>
      <c r="H63" s="32">
        <f>SUM(H48,H62)</f>
        <v>5703301281</v>
      </c>
      <c r="I63" s="103"/>
      <c r="J63" s="32">
        <f>SUM(J48,J62)</f>
        <v>6073710987</v>
      </c>
      <c r="K63" s="10"/>
      <c r="L63" s="32">
        <f>SUM(L48,L62)</f>
        <v>5661068078</v>
      </c>
      <c r="M63" s="30"/>
      <c r="N63" s="10"/>
    </row>
    <row r="64" spans="1:15" s="20" customFormat="1" ht="21.95" customHeight="1" thickTop="1" x14ac:dyDescent="0.25">
      <c r="B64" s="21"/>
      <c r="C64" s="21"/>
      <c r="D64" s="21"/>
      <c r="E64" s="21"/>
      <c r="F64" s="10"/>
      <c r="G64" s="9"/>
      <c r="H64" s="10"/>
      <c r="I64" s="103"/>
      <c r="J64" s="10"/>
      <c r="K64" s="10"/>
      <c r="L64" s="10"/>
      <c r="M64" s="25"/>
    </row>
    <row r="65" spans="1:12" s="20" customFormat="1" ht="21.95" customHeight="1" x14ac:dyDescent="0.25">
      <c r="A65" s="28" t="s">
        <v>12</v>
      </c>
      <c r="B65" s="21"/>
      <c r="C65" s="21"/>
      <c r="D65" s="21"/>
      <c r="E65" s="21"/>
      <c r="F65" s="21"/>
      <c r="G65" s="9"/>
      <c r="H65" s="10"/>
      <c r="I65" s="21"/>
      <c r="J65" s="10"/>
      <c r="K65" s="10"/>
      <c r="L65" s="10"/>
    </row>
    <row r="66" spans="1:12" s="20" customFormat="1" ht="21.95" customHeight="1" x14ac:dyDescent="0.25">
      <c r="A66" s="28"/>
      <c r="B66" s="21"/>
      <c r="C66" s="21"/>
      <c r="D66" s="21"/>
      <c r="E66" s="21"/>
      <c r="F66" s="21"/>
      <c r="G66" s="9"/>
      <c r="H66" s="10"/>
      <c r="I66" s="21"/>
      <c r="J66" s="10"/>
      <c r="K66" s="10"/>
      <c r="L66" s="10"/>
    </row>
    <row r="67" spans="1:12" s="20" customFormat="1" ht="21.95" customHeight="1" x14ac:dyDescent="0.25">
      <c r="A67" s="33"/>
      <c r="B67" s="33"/>
      <c r="C67" s="33"/>
      <c r="D67" s="34"/>
      <c r="E67" s="34"/>
      <c r="F67" s="34"/>
      <c r="G67" s="9"/>
      <c r="H67" s="10"/>
      <c r="I67" s="34"/>
      <c r="J67" s="34"/>
      <c r="K67" s="10"/>
      <c r="L67" s="10"/>
    </row>
    <row r="68" spans="1:12" s="20" customFormat="1" ht="21.95" customHeight="1" x14ac:dyDescent="0.25">
      <c r="A68" s="28"/>
      <c r="B68" s="21"/>
      <c r="C68" s="21"/>
      <c r="D68" s="21"/>
      <c r="E68" s="21"/>
      <c r="F68" s="21"/>
      <c r="G68" s="9"/>
      <c r="H68" s="10"/>
      <c r="I68" s="21"/>
      <c r="J68" s="10"/>
      <c r="K68" s="10"/>
      <c r="L68" s="10"/>
    </row>
    <row r="69" spans="1:12" s="20" customFormat="1" ht="21.95" customHeight="1" x14ac:dyDescent="0.25">
      <c r="A69" s="28"/>
      <c r="B69" s="21"/>
      <c r="C69" s="21"/>
      <c r="D69" s="6" t="s">
        <v>30</v>
      </c>
      <c r="E69" s="6"/>
      <c r="F69" s="6"/>
      <c r="G69" s="9"/>
      <c r="H69" s="10"/>
      <c r="I69" s="21"/>
      <c r="J69" s="10"/>
      <c r="K69" s="10"/>
      <c r="L69" s="10"/>
    </row>
    <row r="70" spans="1:12" s="20" customFormat="1" ht="21.95" customHeight="1" x14ac:dyDescent="0.25">
      <c r="A70" s="33"/>
      <c r="B70" s="33"/>
      <c r="C70" s="33"/>
      <c r="D70" s="21"/>
      <c r="E70" s="21"/>
      <c r="F70" s="21"/>
      <c r="G70" s="9"/>
      <c r="H70" s="10"/>
      <c r="I70" s="21"/>
      <c r="J70" s="10"/>
      <c r="K70" s="10"/>
      <c r="L70" s="10"/>
    </row>
  </sheetData>
  <mergeCells count="12">
    <mergeCell ref="J6:L6"/>
    <mergeCell ref="F34:H34"/>
    <mergeCell ref="F33:H33"/>
    <mergeCell ref="J34:L34"/>
    <mergeCell ref="G32:H32"/>
    <mergeCell ref="A31:H31"/>
    <mergeCell ref="A1:H1"/>
    <mergeCell ref="A2:H2"/>
    <mergeCell ref="A3:H3"/>
    <mergeCell ref="G4:H4"/>
    <mergeCell ref="F6:H6"/>
    <mergeCell ref="F5:H5"/>
  </mergeCells>
  <printOptions horizontalCentered="1"/>
  <pageMargins left="0.86614173228346458" right="0.39370078740157483" top="0.9055118110236221" bottom="0" header="0.31496062992125984" footer="0.31496062992125984"/>
  <pageSetup paperSize="9" scale="77" orientation="portrait" r:id="rId1"/>
  <rowBreaks count="1" manualBreakCount="1">
    <brk id="28" max="13" man="1"/>
  </rowBreaks>
  <ignoredErrors>
    <ignoredError sqref="D22 D11 D1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7"/>
  <sheetViews>
    <sheetView showGridLines="0" view="pageBreakPreview" topLeftCell="A16" zoomScaleSheetLayoutView="100" workbookViewId="0">
      <selection activeCell="F105" sqref="F105:L106"/>
    </sheetView>
  </sheetViews>
  <sheetFormatPr defaultColWidth="9" defaultRowHeight="22.9" customHeight="1" outlineLevelRow="1" x14ac:dyDescent="0.25"/>
  <cols>
    <col min="1" max="2" width="9" style="45" customWidth="1"/>
    <col min="3" max="3" width="24.125" style="45" customWidth="1"/>
    <col min="4" max="4" width="7.125" style="45" customWidth="1"/>
    <col min="5" max="5" width="0.625" style="45" customWidth="1"/>
    <col min="6" max="6" width="14.125" style="45" customWidth="1"/>
    <col min="7" max="7" width="0.625" style="45" customWidth="1"/>
    <col min="8" max="8" width="14.125" style="45" customWidth="1"/>
    <col min="9" max="9" width="0.625" style="45" customWidth="1"/>
    <col min="10" max="10" width="14.125" style="45" customWidth="1"/>
    <col min="11" max="11" width="0.625" style="45" customWidth="1"/>
    <col min="12" max="12" width="14.125" style="45" customWidth="1"/>
    <col min="13" max="13" width="16.75" style="81" customWidth="1"/>
    <col min="14" max="14" width="10.75" style="45" bestFit="1" customWidth="1"/>
    <col min="15" max="16384" width="9" style="45"/>
  </cols>
  <sheetData>
    <row r="1" spans="1:14" s="20" customFormat="1" ht="22.9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6"/>
      <c r="N1" s="7"/>
    </row>
    <row r="2" spans="1:14" s="20" customFormat="1" ht="22.9" customHeight="1" x14ac:dyDescent="0.25">
      <c r="A2" s="4" t="s">
        <v>65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  <c r="N2" s="7"/>
    </row>
    <row r="3" spans="1:14" s="20" customFormat="1" ht="22.9" customHeight="1" x14ac:dyDescent="0.25">
      <c r="A3" s="109" t="s">
        <v>152</v>
      </c>
      <c r="B3" s="109"/>
      <c r="C3" s="109"/>
      <c r="D3" s="109"/>
      <c r="E3" s="109"/>
      <c r="F3" s="109"/>
      <c r="G3" s="109"/>
      <c r="H3" s="109"/>
      <c r="I3" s="105"/>
      <c r="J3" s="105"/>
      <c r="K3" s="105"/>
      <c r="L3" s="105"/>
      <c r="M3" s="16"/>
      <c r="N3" s="7"/>
    </row>
    <row r="4" spans="1:14" s="20" customFormat="1" ht="22.9" customHeight="1" x14ac:dyDescent="0.25">
      <c r="A4" s="21"/>
      <c r="F4" s="110"/>
      <c r="G4" s="110"/>
      <c r="H4" s="110"/>
      <c r="J4" s="110" t="s">
        <v>2</v>
      </c>
      <c r="K4" s="110"/>
      <c r="L4" s="110"/>
      <c r="M4" s="16"/>
      <c r="N4" s="7"/>
    </row>
    <row r="5" spans="1:14" s="20" customFormat="1" ht="22.9" customHeight="1" x14ac:dyDescent="0.25">
      <c r="A5" s="21"/>
      <c r="B5" s="21"/>
      <c r="C5" s="21"/>
      <c r="D5" s="45"/>
      <c r="E5" s="21"/>
      <c r="F5" s="3"/>
      <c r="G5" s="3" t="s">
        <v>59</v>
      </c>
      <c r="H5" s="3"/>
      <c r="J5" s="3"/>
      <c r="K5" s="10"/>
      <c r="L5" s="3"/>
      <c r="M5" s="16"/>
      <c r="N5" s="7"/>
    </row>
    <row r="6" spans="1:14" s="20" customFormat="1" ht="22.9" customHeight="1" x14ac:dyDescent="0.25">
      <c r="A6" s="21"/>
      <c r="F6" s="102"/>
      <c r="G6" s="102" t="s">
        <v>73</v>
      </c>
      <c r="H6" s="102"/>
      <c r="J6" s="102"/>
      <c r="K6" s="102" t="s">
        <v>3</v>
      </c>
      <c r="L6" s="102"/>
      <c r="M6" s="16"/>
      <c r="N6" s="7"/>
    </row>
    <row r="7" spans="1:14" s="20" customFormat="1" ht="22.9" customHeight="1" x14ac:dyDescent="0.25">
      <c r="A7" s="21"/>
      <c r="B7" s="35"/>
      <c r="C7" s="35"/>
      <c r="D7" s="107" t="s">
        <v>4</v>
      </c>
      <c r="E7" s="35"/>
      <c r="F7" s="39">
        <v>2563</v>
      </c>
      <c r="G7" s="38"/>
      <c r="H7" s="39">
        <v>2562</v>
      </c>
      <c r="I7" s="35"/>
      <c r="J7" s="39">
        <v>2563</v>
      </c>
      <c r="K7" s="38"/>
      <c r="L7" s="39">
        <v>2562</v>
      </c>
      <c r="M7" s="16"/>
      <c r="N7" s="7"/>
    </row>
    <row r="8" spans="1:14" s="20" customFormat="1" ht="22.9" customHeight="1" x14ac:dyDescent="0.25">
      <c r="A8" s="4" t="s">
        <v>31</v>
      </c>
      <c r="B8" s="21"/>
      <c r="C8" s="21"/>
      <c r="D8" s="21"/>
      <c r="E8" s="21"/>
      <c r="F8" s="10"/>
      <c r="G8" s="10"/>
      <c r="H8" s="10"/>
      <c r="I8" s="10"/>
      <c r="J8" s="90"/>
      <c r="K8" s="10"/>
      <c r="L8" s="90"/>
      <c r="M8" s="16"/>
      <c r="N8" s="7"/>
    </row>
    <row r="9" spans="1:14" s="20" customFormat="1" ht="22.9" customHeight="1" x14ac:dyDescent="0.25">
      <c r="A9" s="82" t="s">
        <v>97</v>
      </c>
      <c r="B9" s="21"/>
      <c r="C9" s="21"/>
      <c r="D9" s="21"/>
      <c r="E9" s="21"/>
      <c r="F9" s="10">
        <v>3326060853</v>
      </c>
      <c r="G9" s="10"/>
      <c r="H9" s="10">
        <v>3023909573</v>
      </c>
      <c r="I9" s="10"/>
      <c r="J9" s="10">
        <v>3326060853</v>
      </c>
      <c r="K9" s="10"/>
      <c r="L9" s="10">
        <v>3023909573</v>
      </c>
      <c r="M9" s="16"/>
      <c r="N9" s="7"/>
    </row>
    <row r="10" spans="1:14" s="20" customFormat="1" ht="22.9" customHeight="1" x14ac:dyDescent="0.25">
      <c r="A10" s="5" t="s">
        <v>98</v>
      </c>
      <c r="B10" s="21"/>
      <c r="C10" s="21"/>
      <c r="D10" s="21"/>
      <c r="E10" s="21"/>
      <c r="F10" s="31">
        <v>-768642517</v>
      </c>
      <c r="G10" s="10"/>
      <c r="H10" s="31">
        <v>-745406466</v>
      </c>
      <c r="I10" s="10"/>
      <c r="J10" s="31">
        <v>-768642517</v>
      </c>
      <c r="K10" s="10"/>
      <c r="L10" s="31">
        <v>-745406466</v>
      </c>
      <c r="M10" s="16"/>
      <c r="N10" s="7"/>
    </row>
    <row r="11" spans="1:14" s="20" customFormat="1" ht="22.9" customHeight="1" x14ac:dyDescent="0.25">
      <c r="A11" s="5" t="s">
        <v>99</v>
      </c>
      <c r="B11" s="21"/>
      <c r="C11" s="21"/>
      <c r="D11" s="21"/>
      <c r="E11" s="21"/>
      <c r="F11" s="91">
        <f>SUM(F9:F10)</f>
        <v>2557418336</v>
      </c>
      <c r="G11" s="9"/>
      <c r="H11" s="91">
        <f>SUM(H9:H10)</f>
        <v>2278503107</v>
      </c>
      <c r="I11" s="12"/>
      <c r="J11" s="91">
        <f>SUM(J9:J10)</f>
        <v>2557418336</v>
      </c>
      <c r="K11" s="9"/>
      <c r="L11" s="91">
        <f>SUM(L9:L10)</f>
        <v>2278503107</v>
      </c>
      <c r="M11" s="16"/>
      <c r="N11" s="7"/>
    </row>
    <row r="12" spans="1:14" s="20" customFormat="1" ht="22.9" customHeight="1" x14ac:dyDescent="0.25">
      <c r="A12" s="5" t="s">
        <v>147</v>
      </c>
      <c r="B12" s="21"/>
      <c r="C12" s="21"/>
      <c r="D12" s="21"/>
      <c r="E12" s="21"/>
      <c r="F12" s="31">
        <v>-120205390</v>
      </c>
      <c r="G12" s="10"/>
      <c r="H12" s="31">
        <v>-69054376</v>
      </c>
      <c r="I12" s="10"/>
      <c r="J12" s="31">
        <v>-120205390</v>
      </c>
      <c r="K12" s="10"/>
      <c r="L12" s="31">
        <v>-69054376</v>
      </c>
      <c r="M12" s="16"/>
      <c r="N12" s="7"/>
    </row>
    <row r="13" spans="1:14" s="20" customFormat="1" ht="22.9" customHeight="1" x14ac:dyDescent="0.25">
      <c r="A13" s="82" t="s">
        <v>100</v>
      </c>
      <c r="B13" s="11"/>
      <c r="C13" s="11"/>
      <c r="D13" s="11"/>
      <c r="E13" s="11"/>
      <c r="F13" s="91">
        <f>SUM(F11:F12)</f>
        <v>2437212946</v>
      </c>
      <c r="G13" s="9"/>
      <c r="H13" s="91">
        <f>SUM(H11:H12)</f>
        <v>2209448731</v>
      </c>
      <c r="I13" s="12"/>
      <c r="J13" s="91">
        <f>SUM(J11:J12)</f>
        <v>2437212946</v>
      </c>
      <c r="K13" s="9"/>
      <c r="L13" s="91">
        <f>SUM(L11:L12)</f>
        <v>2209448731</v>
      </c>
      <c r="M13" s="16"/>
      <c r="N13" s="7"/>
    </row>
    <row r="14" spans="1:14" s="20" customFormat="1" ht="22.9" customHeight="1" x14ac:dyDescent="0.25">
      <c r="A14" s="5" t="s">
        <v>32</v>
      </c>
      <c r="B14" s="11"/>
      <c r="C14" s="11"/>
      <c r="D14" s="11"/>
      <c r="E14" s="11"/>
      <c r="F14" s="92">
        <v>193847519</v>
      </c>
      <c r="G14" s="9"/>
      <c r="H14" s="92">
        <v>182357986</v>
      </c>
      <c r="I14" s="46"/>
      <c r="J14" s="92">
        <v>193847519</v>
      </c>
      <c r="K14" s="9"/>
      <c r="L14" s="92">
        <v>182357986</v>
      </c>
      <c r="M14" s="16"/>
      <c r="N14" s="7"/>
    </row>
    <row r="15" spans="1:14" s="20" customFormat="1" ht="22.9" customHeight="1" x14ac:dyDescent="0.25">
      <c r="A15" s="5" t="s">
        <v>131</v>
      </c>
      <c r="B15" s="36"/>
      <c r="C15" s="36"/>
      <c r="D15" s="11" t="s">
        <v>175</v>
      </c>
      <c r="E15" s="36"/>
      <c r="F15" s="10">
        <v>-972729</v>
      </c>
      <c r="G15" s="10"/>
      <c r="H15" s="10">
        <v>-2016461</v>
      </c>
      <c r="I15" s="48"/>
      <c r="J15" s="10">
        <v>0</v>
      </c>
      <c r="K15" s="10"/>
      <c r="L15" s="10">
        <v>0</v>
      </c>
      <c r="M15" s="16"/>
      <c r="N15" s="7"/>
    </row>
    <row r="16" spans="1:14" s="20" customFormat="1" ht="22.9" customHeight="1" x14ac:dyDescent="0.25">
      <c r="A16" s="5" t="s">
        <v>159</v>
      </c>
      <c r="B16" s="36"/>
      <c r="C16" s="36"/>
      <c r="D16" s="36" t="s">
        <v>180</v>
      </c>
      <c r="E16" s="36"/>
      <c r="F16" s="10">
        <v>61945218</v>
      </c>
      <c r="G16" s="10"/>
      <c r="H16" s="10">
        <v>94143100</v>
      </c>
      <c r="I16" s="48"/>
      <c r="J16" s="10">
        <v>61945218</v>
      </c>
      <c r="K16" s="10"/>
      <c r="L16" s="10">
        <v>94143100</v>
      </c>
      <c r="M16" s="16"/>
      <c r="N16" s="7"/>
    </row>
    <row r="17" spans="1:14" s="20" customFormat="1" ht="22.9" customHeight="1" x14ac:dyDescent="0.25">
      <c r="A17" s="5" t="s">
        <v>108</v>
      </c>
      <c r="B17" s="36"/>
      <c r="C17" s="36"/>
      <c r="D17" s="36" t="s">
        <v>190</v>
      </c>
      <c r="E17" s="36"/>
      <c r="F17" s="10">
        <f>-2476615+9918103</f>
        <v>7441488</v>
      </c>
      <c r="G17" s="10"/>
      <c r="H17" s="10">
        <v>83373624</v>
      </c>
      <c r="I17" s="48"/>
      <c r="J17" s="10">
        <v>7441488</v>
      </c>
      <c r="K17" s="10"/>
      <c r="L17" s="10">
        <v>83373624</v>
      </c>
      <c r="M17" s="16"/>
      <c r="N17" s="7"/>
    </row>
    <row r="18" spans="1:14" s="20" customFormat="1" ht="22.9" customHeight="1" x14ac:dyDescent="0.25">
      <c r="A18" s="5" t="s">
        <v>148</v>
      </c>
      <c r="B18" s="36"/>
      <c r="C18" s="36"/>
      <c r="D18" s="36"/>
      <c r="E18" s="36"/>
      <c r="F18" s="10">
        <v>-57748450</v>
      </c>
      <c r="G18" s="10"/>
      <c r="H18" s="10">
        <v>-3601761</v>
      </c>
      <c r="I18" s="48"/>
      <c r="J18" s="10">
        <v>-57748450</v>
      </c>
      <c r="K18" s="10"/>
      <c r="L18" s="10">
        <v>-3601761</v>
      </c>
      <c r="M18" s="16"/>
      <c r="N18" s="7"/>
    </row>
    <row r="19" spans="1:14" s="20" customFormat="1" ht="22.9" customHeight="1" x14ac:dyDescent="0.25">
      <c r="A19" s="5" t="s">
        <v>182</v>
      </c>
      <c r="B19" s="36"/>
      <c r="C19" s="36"/>
      <c r="D19" s="36" t="s">
        <v>187</v>
      </c>
      <c r="E19" s="36"/>
      <c r="F19" s="10">
        <v>0</v>
      </c>
      <c r="G19" s="10"/>
      <c r="H19" s="10">
        <v>0</v>
      </c>
      <c r="I19" s="48"/>
      <c r="J19" s="10">
        <v>-9918103</v>
      </c>
      <c r="K19" s="10"/>
      <c r="L19" s="10">
        <v>0</v>
      </c>
      <c r="M19" s="16"/>
      <c r="N19" s="7"/>
    </row>
    <row r="20" spans="1:14" s="20" customFormat="1" ht="22.9" customHeight="1" x14ac:dyDescent="0.25">
      <c r="A20" s="5" t="s">
        <v>36</v>
      </c>
      <c r="B20" s="36"/>
      <c r="C20" s="36"/>
      <c r="D20" s="36"/>
      <c r="E20" s="36"/>
      <c r="F20" s="10">
        <v>6153404</v>
      </c>
      <c r="G20" s="10"/>
      <c r="H20" s="10">
        <v>8788113</v>
      </c>
      <c r="I20" s="48"/>
      <c r="J20" s="10">
        <v>6153404</v>
      </c>
      <c r="K20" s="10"/>
      <c r="L20" s="10">
        <v>8788113</v>
      </c>
      <c r="M20" s="16"/>
      <c r="N20" s="7"/>
    </row>
    <row r="21" spans="1:14" s="20" customFormat="1" ht="22.9" customHeight="1" x14ac:dyDescent="0.25">
      <c r="A21" s="4" t="s">
        <v>33</v>
      </c>
      <c r="B21" s="11"/>
      <c r="C21" s="11"/>
      <c r="D21" s="11"/>
      <c r="E21" s="11"/>
      <c r="F21" s="26">
        <f>SUM(F13:F20)</f>
        <v>2647879396</v>
      </c>
      <c r="G21" s="103"/>
      <c r="H21" s="26">
        <f>SUM(H13:H20)</f>
        <v>2572493332</v>
      </c>
      <c r="I21" s="12"/>
      <c r="J21" s="26">
        <f>SUM(J13:J20)</f>
        <v>2638934022</v>
      </c>
      <c r="K21" s="103"/>
      <c r="L21" s="26">
        <f>SUM(L13:L20)</f>
        <v>2574509793</v>
      </c>
      <c r="M21" s="16"/>
      <c r="N21" s="7"/>
    </row>
    <row r="22" spans="1:14" s="20" customFormat="1" ht="22.9" customHeight="1" x14ac:dyDescent="0.25">
      <c r="A22" s="4" t="s">
        <v>34</v>
      </c>
      <c r="B22" s="11"/>
      <c r="C22" s="11"/>
      <c r="D22" s="11"/>
      <c r="E22" s="11"/>
      <c r="F22" s="47"/>
      <c r="G22" s="47"/>
      <c r="H22" s="47"/>
      <c r="I22" s="12"/>
      <c r="J22" s="47"/>
      <c r="K22" s="47"/>
      <c r="L22" s="47"/>
      <c r="M22" s="16"/>
      <c r="N22" s="7"/>
    </row>
    <row r="23" spans="1:14" s="20" customFormat="1" ht="22.9" customHeight="1" x14ac:dyDescent="0.25">
      <c r="A23" s="5" t="s">
        <v>104</v>
      </c>
      <c r="B23" s="36"/>
      <c r="C23" s="36"/>
      <c r="D23" s="11"/>
      <c r="E23" s="36"/>
      <c r="F23" s="103">
        <v>1694593086</v>
      </c>
      <c r="G23" s="103"/>
      <c r="H23" s="103">
        <v>1995403288</v>
      </c>
      <c r="I23" s="48"/>
      <c r="J23" s="103">
        <v>1694593086</v>
      </c>
      <c r="K23" s="103"/>
      <c r="L23" s="103">
        <v>1995403288</v>
      </c>
      <c r="M23" s="16"/>
      <c r="N23" s="7"/>
    </row>
    <row r="24" spans="1:14" s="20" customFormat="1" ht="22.9" customHeight="1" x14ac:dyDescent="0.25">
      <c r="A24" s="5" t="s">
        <v>101</v>
      </c>
      <c r="B24" s="36"/>
      <c r="C24" s="36"/>
      <c r="D24" s="11"/>
      <c r="E24" s="36"/>
      <c r="F24" s="91">
        <v>-253632343</v>
      </c>
      <c r="G24" s="10"/>
      <c r="H24" s="91">
        <v>-560594048</v>
      </c>
      <c r="I24" s="48"/>
      <c r="J24" s="91">
        <v>-253632343</v>
      </c>
      <c r="K24" s="10"/>
      <c r="L24" s="91">
        <v>-560594048</v>
      </c>
      <c r="M24" s="16"/>
      <c r="N24" s="7"/>
    </row>
    <row r="25" spans="1:14" s="20" customFormat="1" ht="22.9" customHeight="1" x14ac:dyDescent="0.25">
      <c r="A25" s="5" t="s">
        <v>102</v>
      </c>
      <c r="B25" s="36"/>
      <c r="C25" s="36"/>
      <c r="D25" s="11"/>
      <c r="E25" s="36"/>
      <c r="F25" s="103">
        <v>530733683</v>
      </c>
      <c r="G25" s="10"/>
      <c r="H25" s="103">
        <v>470810354</v>
      </c>
      <c r="I25" s="48"/>
      <c r="J25" s="103">
        <v>530733683</v>
      </c>
      <c r="K25" s="10"/>
      <c r="L25" s="103">
        <v>470810354</v>
      </c>
      <c r="M25" s="16"/>
      <c r="N25" s="7"/>
    </row>
    <row r="26" spans="1:14" s="20" customFormat="1" ht="22.9" customHeight="1" x14ac:dyDescent="0.25">
      <c r="A26" s="5" t="s">
        <v>39</v>
      </c>
      <c r="B26" s="36"/>
      <c r="C26" s="36"/>
      <c r="D26" s="11"/>
      <c r="E26" s="36"/>
      <c r="F26" s="103">
        <v>242247337</v>
      </c>
      <c r="G26" s="10"/>
      <c r="H26" s="103">
        <v>275298002</v>
      </c>
      <c r="I26" s="48"/>
      <c r="J26" s="103">
        <v>242247337</v>
      </c>
      <c r="K26" s="10"/>
      <c r="L26" s="103">
        <v>275298002</v>
      </c>
      <c r="M26" s="16"/>
      <c r="N26" s="7"/>
    </row>
    <row r="27" spans="1:14" s="20" customFormat="1" ht="22.9" customHeight="1" x14ac:dyDescent="0.25">
      <c r="A27" s="5" t="s">
        <v>35</v>
      </c>
      <c r="B27" s="36"/>
      <c r="C27" s="36"/>
      <c r="D27" s="11" t="s">
        <v>128</v>
      </c>
      <c r="E27" s="36"/>
      <c r="F27" s="103">
        <v>338187246</v>
      </c>
      <c r="G27" s="10"/>
      <c r="H27" s="103">
        <v>361110926</v>
      </c>
      <c r="I27" s="48"/>
      <c r="J27" s="103">
        <v>338187246</v>
      </c>
      <c r="K27" s="10"/>
      <c r="L27" s="103">
        <v>361110926</v>
      </c>
      <c r="M27" s="16"/>
      <c r="N27" s="7"/>
    </row>
    <row r="28" spans="1:14" s="20" customFormat="1" ht="22.9" customHeight="1" x14ac:dyDescent="0.25">
      <c r="A28" s="5" t="s">
        <v>160</v>
      </c>
      <c r="B28" s="36"/>
      <c r="C28" s="36"/>
      <c r="D28" s="11"/>
      <c r="E28" s="36"/>
      <c r="F28" s="103">
        <v>3037773</v>
      </c>
      <c r="G28" s="10"/>
      <c r="H28" s="103">
        <v>864337</v>
      </c>
      <c r="I28" s="48"/>
      <c r="J28" s="103">
        <v>3037773</v>
      </c>
      <c r="K28" s="10"/>
      <c r="L28" s="103">
        <v>864337</v>
      </c>
      <c r="M28" s="16"/>
      <c r="N28" s="7"/>
    </row>
    <row r="29" spans="1:14" s="20" customFormat="1" ht="22.9" customHeight="1" x14ac:dyDescent="0.25">
      <c r="A29" s="5" t="s">
        <v>161</v>
      </c>
      <c r="B29" s="36"/>
      <c r="C29" s="36"/>
      <c r="D29" s="11" t="s">
        <v>176</v>
      </c>
      <c r="E29" s="36"/>
      <c r="F29" s="103">
        <v>6112685</v>
      </c>
      <c r="G29" s="10"/>
      <c r="H29" s="103">
        <v>0</v>
      </c>
      <c r="I29" s="48"/>
      <c r="J29" s="103">
        <v>6112685</v>
      </c>
      <c r="K29" s="10"/>
      <c r="L29" s="103">
        <v>0</v>
      </c>
      <c r="M29" s="16"/>
      <c r="N29" s="7"/>
    </row>
    <row r="30" spans="1:14" s="20" customFormat="1" ht="22.9" customHeight="1" x14ac:dyDescent="0.25">
      <c r="A30" s="4" t="s">
        <v>103</v>
      </c>
      <c r="B30" s="36"/>
      <c r="C30" s="36"/>
      <c r="D30" s="36" t="s">
        <v>181</v>
      </c>
      <c r="E30" s="36"/>
      <c r="F30" s="26">
        <f>SUM(F23:F29)</f>
        <v>2561279467</v>
      </c>
      <c r="G30" s="10"/>
      <c r="H30" s="26">
        <f>SUM(H23:H29)</f>
        <v>2542892859</v>
      </c>
      <c r="I30" s="48"/>
      <c r="J30" s="26">
        <f>SUM(J23:J29)</f>
        <v>2561279467</v>
      </c>
      <c r="K30" s="10"/>
      <c r="L30" s="26">
        <f>SUM(L23:L29)</f>
        <v>2542892859</v>
      </c>
      <c r="M30" s="16"/>
      <c r="N30" s="7"/>
    </row>
    <row r="31" spans="1:14" s="20" customFormat="1" ht="22.9" customHeight="1" x14ac:dyDescent="0.25">
      <c r="A31" s="4" t="s">
        <v>118</v>
      </c>
      <c r="B31" s="21"/>
      <c r="C31" s="21"/>
      <c r="D31" s="21"/>
      <c r="E31" s="21"/>
      <c r="F31" s="49">
        <f>F21-F30</f>
        <v>86599929</v>
      </c>
      <c r="G31" s="103"/>
      <c r="H31" s="49">
        <f>H21-H30</f>
        <v>29600473</v>
      </c>
      <c r="I31" s="103"/>
      <c r="J31" s="49">
        <f>J21-J30</f>
        <v>77654555</v>
      </c>
      <c r="K31" s="103"/>
      <c r="L31" s="49">
        <f>L21-L30</f>
        <v>31616934</v>
      </c>
      <c r="M31" s="16"/>
      <c r="N31" s="7"/>
    </row>
    <row r="32" spans="1:14" s="20" customFormat="1" ht="22.9" customHeight="1" x14ac:dyDescent="0.25">
      <c r="A32" s="5" t="s">
        <v>145</v>
      </c>
      <c r="B32" s="11"/>
      <c r="C32" s="11"/>
      <c r="D32" s="11" t="s">
        <v>188</v>
      </c>
      <c r="E32" s="11"/>
      <c r="F32" s="10">
        <v>-15274879</v>
      </c>
      <c r="G32" s="47"/>
      <c r="H32" s="10">
        <f>-358343+403292</f>
        <v>44949</v>
      </c>
      <c r="I32" s="12"/>
      <c r="J32" s="10">
        <v>-13485804</v>
      </c>
      <c r="K32" s="47"/>
      <c r="L32" s="10">
        <v>-358343</v>
      </c>
      <c r="M32" s="16"/>
      <c r="N32" s="7"/>
    </row>
    <row r="33" spans="1:14" s="20" customFormat="1" ht="22.9" customHeight="1" thickBot="1" x14ac:dyDescent="0.3">
      <c r="A33" s="19" t="s">
        <v>119</v>
      </c>
      <c r="B33" s="11"/>
      <c r="C33" s="11"/>
      <c r="D33" s="11"/>
      <c r="E33" s="11"/>
      <c r="F33" s="50">
        <f>SUM(F31:F32)</f>
        <v>71325050</v>
      </c>
      <c r="G33" s="51"/>
      <c r="H33" s="50">
        <f>SUM(H31:H32)</f>
        <v>29645422</v>
      </c>
      <c r="I33" s="48"/>
      <c r="J33" s="50">
        <f>SUM(J31:J32)</f>
        <v>64168751</v>
      </c>
      <c r="K33" s="51"/>
      <c r="L33" s="50">
        <f>SUM(L31:L32)</f>
        <v>31258591</v>
      </c>
      <c r="M33" s="16"/>
      <c r="N33" s="7"/>
    </row>
    <row r="34" spans="1:14" s="20" customFormat="1" ht="22.9" customHeight="1" thickTop="1" x14ac:dyDescent="0.25">
      <c r="A34" s="19"/>
      <c r="B34" s="11"/>
      <c r="C34" s="11"/>
      <c r="D34" s="11"/>
      <c r="E34" s="11"/>
      <c r="F34" s="49"/>
      <c r="G34" s="51"/>
      <c r="H34" s="49"/>
      <c r="I34" s="48"/>
      <c r="J34" s="49"/>
      <c r="K34" s="51"/>
      <c r="L34" s="49"/>
      <c r="M34" s="16"/>
      <c r="N34" s="7"/>
    </row>
    <row r="35" spans="1:14" s="20" customFormat="1" ht="22.9" customHeight="1" x14ac:dyDescent="0.25">
      <c r="A35" s="52" t="s">
        <v>120</v>
      </c>
      <c r="B35" s="6"/>
      <c r="C35" s="6"/>
      <c r="D35" s="11" t="s">
        <v>173</v>
      </c>
      <c r="E35" s="53"/>
      <c r="F35" s="53"/>
      <c r="G35" s="53"/>
      <c r="H35" s="53"/>
      <c r="I35" s="53"/>
      <c r="J35" s="53"/>
      <c r="K35" s="53"/>
      <c r="L35" s="53"/>
      <c r="M35" s="16"/>
      <c r="N35" s="7"/>
    </row>
    <row r="36" spans="1:14" s="20" customFormat="1" ht="22.9" customHeight="1" thickBot="1" x14ac:dyDescent="0.3">
      <c r="A36" s="54" t="s">
        <v>121</v>
      </c>
      <c r="B36" s="6"/>
      <c r="C36" s="6"/>
      <c r="D36" s="8"/>
      <c r="E36" s="6"/>
      <c r="F36" s="55">
        <f>SUM(F33/35000000)</f>
        <v>2.0378585714285715</v>
      </c>
      <c r="G36" s="53"/>
      <c r="H36" s="55">
        <f>SUM(H33/35000000)</f>
        <v>0.8470120571428571</v>
      </c>
      <c r="I36" s="56"/>
      <c r="J36" s="55">
        <f>SUM(J33/35000000)</f>
        <v>1.8333928857142858</v>
      </c>
      <c r="K36" s="56"/>
      <c r="L36" s="55">
        <f>SUM(L33/35000000)</f>
        <v>0.89310259999999997</v>
      </c>
      <c r="M36" s="16"/>
      <c r="N36" s="7"/>
    </row>
    <row r="37" spans="1:14" s="20" customFormat="1" ht="22.9" customHeight="1" thickTop="1" x14ac:dyDescent="0.25">
      <c r="A37" s="22"/>
      <c r="B37" s="21"/>
      <c r="C37" s="21"/>
      <c r="D37" s="21"/>
      <c r="E37" s="21"/>
      <c r="F37" s="10"/>
      <c r="G37" s="10"/>
      <c r="H37" s="10"/>
      <c r="I37" s="21"/>
      <c r="J37" s="10"/>
      <c r="K37" s="10"/>
      <c r="L37" s="10"/>
      <c r="M37" s="16"/>
      <c r="N37" s="7"/>
    </row>
    <row r="38" spans="1:14" s="20" customFormat="1" ht="22.9" customHeight="1" x14ac:dyDescent="0.25">
      <c r="A38" s="28" t="s">
        <v>12</v>
      </c>
      <c r="B38" s="21"/>
      <c r="C38" s="21"/>
      <c r="D38" s="21"/>
      <c r="E38" s="21"/>
      <c r="F38" s="10"/>
      <c r="G38" s="10"/>
      <c r="H38" s="10"/>
      <c r="I38" s="21"/>
      <c r="J38" s="10"/>
      <c r="K38" s="10"/>
      <c r="L38" s="10"/>
      <c r="M38" s="16"/>
      <c r="N38" s="7"/>
    </row>
    <row r="39" spans="1:14" s="20" customFormat="1" ht="22.9" customHeight="1" x14ac:dyDescent="0.25">
      <c r="A39" s="4" t="s">
        <v>0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16"/>
      <c r="N39" s="7"/>
    </row>
    <row r="40" spans="1:14" s="20" customFormat="1" ht="22.9" customHeight="1" x14ac:dyDescent="0.25">
      <c r="A40" s="4" t="s">
        <v>66</v>
      </c>
      <c r="B40" s="4"/>
      <c r="C40" s="4"/>
      <c r="D40" s="4"/>
      <c r="E40" s="4"/>
      <c r="F40" s="45"/>
      <c r="G40" s="4"/>
      <c r="H40" s="4"/>
      <c r="I40" s="4"/>
      <c r="J40" s="4"/>
      <c r="K40" s="4"/>
      <c r="L40" s="4"/>
      <c r="M40" s="16"/>
      <c r="N40" s="7"/>
    </row>
    <row r="41" spans="1:14" s="20" customFormat="1" ht="22.9" customHeight="1" x14ac:dyDescent="0.25">
      <c r="A41" s="109" t="s">
        <v>152</v>
      </c>
      <c r="B41" s="109"/>
      <c r="C41" s="109"/>
      <c r="D41" s="109"/>
      <c r="E41" s="109"/>
      <c r="F41" s="109"/>
      <c r="G41" s="109"/>
      <c r="H41" s="109"/>
      <c r="I41" s="105"/>
      <c r="J41" s="105"/>
      <c r="K41" s="105"/>
      <c r="L41" s="105"/>
      <c r="M41" s="16"/>
      <c r="N41" s="7"/>
    </row>
    <row r="42" spans="1:14" s="20" customFormat="1" ht="22.9" customHeight="1" x14ac:dyDescent="0.25">
      <c r="A42" s="21"/>
      <c r="D42" s="45"/>
      <c r="F42" s="110"/>
      <c r="G42" s="110"/>
      <c r="H42" s="110"/>
      <c r="J42" s="110" t="s">
        <v>2</v>
      </c>
      <c r="K42" s="110"/>
      <c r="L42" s="110"/>
      <c r="M42" s="16"/>
      <c r="N42" s="7"/>
    </row>
    <row r="43" spans="1:14" s="20" customFormat="1" ht="22.9" customHeight="1" x14ac:dyDescent="0.25">
      <c r="A43" s="21"/>
      <c r="B43" s="21"/>
      <c r="C43" s="21"/>
      <c r="D43" s="21"/>
      <c r="E43" s="21"/>
      <c r="F43" s="3"/>
      <c r="G43" s="3" t="s">
        <v>59</v>
      </c>
      <c r="H43" s="3"/>
      <c r="J43" s="3"/>
      <c r="K43" s="10"/>
      <c r="L43" s="3"/>
      <c r="M43" s="16"/>
      <c r="N43" s="7"/>
    </row>
    <row r="44" spans="1:14" s="20" customFormat="1" ht="22.9" customHeight="1" x14ac:dyDescent="0.25">
      <c r="A44" s="21"/>
      <c r="F44" s="102"/>
      <c r="G44" s="102" t="s">
        <v>73</v>
      </c>
      <c r="H44" s="102"/>
      <c r="J44" s="102"/>
      <c r="K44" s="102" t="s">
        <v>3</v>
      </c>
      <c r="L44" s="102"/>
      <c r="M44" s="16"/>
      <c r="N44" s="7"/>
    </row>
    <row r="45" spans="1:14" s="20" customFormat="1" ht="22.9" customHeight="1" x14ac:dyDescent="0.25">
      <c r="A45" s="21"/>
      <c r="B45" s="35"/>
      <c r="C45" s="35"/>
      <c r="D45" s="107" t="s">
        <v>4</v>
      </c>
      <c r="E45" s="35"/>
      <c r="F45" s="39">
        <v>2563</v>
      </c>
      <c r="G45" s="38"/>
      <c r="H45" s="39">
        <v>2562</v>
      </c>
      <c r="I45" s="35"/>
      <c r="J45" s="39">
        <v>2563</v>
      </c>
      <c r="K45" s="38"/>
      <c r="L45" s="39">
        <v>2562</v>
      </c>
      <c r="M45" s="16"/>
      <c r="N45" s="7"/>
    </row>
    <row r="46" spans="1:14" s="20" customFormat="1" ht="22.9" customHeight="1" x14ac:dyDescent="0.25">
      <c r="A46" s="21"/>
      <c r="B46" s="35"/>
      <c r="C46" s="35"/>
      <c r="D46" s="23"/>
      <c r="E46" s="35"/>
      <c r="F46" s="1"/>
      <c r="G46" s="41"/>
      <c r="H46" s="1"/>
      <c r="I46" s="23"/>
      <c r="J46" s="1"/>
      <c r="K46" s="41"/>
      <c r="L46" s="1"/>
      <c r="M46" s="16"/>
      <c r="N46" s="7"/>
    </row>
    <row r="47" spans="1:14" s="20" customFormat="1" ht="22.9" customHeight="1" x14ac:dyDescent="0.25">
      <c r="A47" s="19" t="s">
        <v>119</v>
      </c>
      <c r="B47" s="35"/>
      <c r="C47" s="35"/>
      <c r="D47" s="35"/>
      <c r="E47" s="35"/>
      <c r="F47" s="57">
        <f>SUM(F33)</f>
        <v>71325050</v>
      </c>
      <c r="G47" s="47"/>
      <c r="H47" s="57">
        <f>SUM(H33)</f>
        <v>29645422</v>
      </c>
      <c r="I47" s="47"/>
      <c r="J47" s="57">
        <f>SUM(J33)</f>
        <v>64168751</v>
      </c>
      <c r="K47" s="47"/>
      <c r="L47" s="57">
        <f>SUM(L33)</f>
        <v>31258591</v>
      </c>
      <c r="M47" s="16"/>
      <c r="N47" s="7"/>
    </row>
    <row r="48" spans="1:14" s="20" customFormat="1" ht="22.9" customHeight="1" x14ac:dyDescent="0.25">
      <c r="A48" s="105"/>
      <c r="B48" s="35"/>
      <c r="C48" s="35"/>
      <c r="D48" s="35"/>
      <c r="E48" s="35"/>
      <c r="F48" s="49"/>
      <c r="G48" s="47"/>
      <c r="H48" s="49"/>
      <c r="I48" s="47"/>
      <c r="J48" s="49"/>
      <c r="K48" s="47"/>
      <c r="L48" s="49"/>
      <c r="M48" s="16"/>
      <c r="N48" s="7"/>
    </row>
    <row r="49" spans="1:14" s="20" customFormat="1" ht="22.9" customHeight="1" x14ac:dyDescent="0.25">
      <c r="A49" s="19" t="s">
        <v>37</v>
      </c>
      <c r="B49" s="11"/>
      <c r="C49" s="11"/>
      <c r="D49" s="11"/>
      <c r="E49" s="11"/>
      <c r="F49" s="10"/>
      <c r="G49" s="10"/>
      <c r="H49" s="10"/>
      <c r="I49" s="12"/>
      <c r="J49" s="10"/>
      <c r="K49" s="10"/>
      <c r="L49" s="10"/>
      <c r="M49" s="16"/>
      <c r="N49" s="7"/>
    </row>
    <row r="50" spans="1:14" s="20" customFormat="1" ht="22.9" customHeight="1" x14ac:dyDescent="0.25">
      <c r="A50" s="20" t="s">
        <v>82</v>
      </c>
      <c r="B50" s="11"/>
      <c r="C50" s="11"/>
      <c r="D50" s="11"/>
      <c r="E50" s="11"/>
      <c r="F50" s="10"/>
      <c r="G50" s="10"/>
      <c r="H50" s="10"/>
      <c r="I50" s="12"/>
      <c r="J50" s="10"/>
      <c r="K50" s="10"/>
      <c r="L50" s="10"/>
      <c r="M50" s="16"/>
      <c r="N50" s="7"/>
    </row>
    <row r="51" spans="1:14" s="20" customFormat="1" ht="22.9" customHeight="1" x14ac:dyDescent="0.25">
      <c r="A51" s="20" t="s">
        <v>132</v>
      </c>
      <c r="B51" s="11"/>
      <c r="C51" s="11"/>
      <c r="D51" s="11"/>
      <c r="E51" s="11"/>
      <c r="F51" s="10"/>
      <c r="G51" s="10"/>
      <c r="H51" s="10"/>
      <c r="I51" s="12"/>
      <c r="J51" s="10"/>
      <c r="K51" s="10"/>
      <c r="L51" s="10"/>
      <c r="M51" s="16"/>
      <c r="N51" s="7"/>
    </row>
    <row r="52" spans="1:14" s="20" customFormat="1" ht="22.9" customHeight="1" x14ac:dyDescent="0.25">
      <c r="A52" s="20" t="s">
        <v>133</v>
      </c>
      <c r="B52" s="11"/>
      <c r="C52" s="11"/>
      <c r="D52" s="11" t="s">
        <v>175</v>
      </c>
      <c r="E52" s="11"/>
      <c r="F52" s="10">
        <v>-1233302</v>
      </c>
      <c r="G52" s="10"/>
      <c r="H52" s="10">
        <v>-3433479</v>
      </c>
      <c r="I52" s="12"/>
      <c r="J52" s="10">
        <v>0</v>
      </c>
      <c r="K52" s="10"/>
      <c r="L52" s="10">
        <v>0</v>
      </c>
      <c r="M52" s="16"/>
      <c r="N52" s="7"/>
    </row>
    <row r="53" spans="1:14" s="20" customFormat="1" ht="22.9" customHeight="1" x14ac:dyDescent="0.25">
      <c r="A53" s="5" t="s">
        <v>177</v>
      </c>
      <c r="B53" s="11"/>
      <c r="C53" s="11"/>
      <c r="D53" s="11"/>
      <c r="E53" s="11"/>
      <c r="F53" s="10"/>
      <c r="G53" s="10"/>
      <c r="H53" s="10"/>
      <c r="I53" s="12"/>
      <c r="J53" s="10"/>
      <c r="K53" s="10"/>
      <c r="L53" s="10"/>
      <c r="M53" s="16"/>
      <c r="N53" s="7"/>
    </row>
    <row r="54" spans="1:14" s="20" customFormat="1" ht="22.9" customHeight="1" x14ac:dyDescent="0.25">
      <c r="A54" s="5" t="s">
        <v>171</v>
      </c>
      <c r="B54" s="11"/>
      <c r="C54" s="11"/>
      <c r="D54" s="11"/>
      <c r="E54" s="11"/>
      <c r="F54" s="10">
        <v>-100324459</v>
      </c>
      <c r="G54" s="10"/>
      <c r="H54" s="10">
        <v>-15576691</v>
      </c>
      <c r="I54" s="12"/>
      <c r="J54" s="10">
        <v>-100324459</v>
      </c>
      <c r="K54" s="10"/>
      <c r="L54" s="10">
        <v>-15576691</v>
      </c>
      <c r="M54" s="16"/>
      <c r="N54" s="7"/>
    </row>
    <row r="55" spans="1:14" s="20" customFormat="1" ht="22.9" customHeight="1" x14ac:dyDescent="0.25">
      <c r="A55" s="5" t="s">
        <v>86</v>
      </c>
      <c r="B55" s="11"/>
      <c r="C55" s="11"/>
      <c r="D55" s="11"/>
      <c r="E55" s="11"/>
      <c r="F55" s="31">
        <v>20311553</v>
      </c>
      <c r="G55" s="10"/>
      <c r="H55" s="31">
        <f>3115338+686696</f>
        <v>3802034</v>
      </c>
      <c r="I55" s="12"/>
      <c r="J55" s="31">
        <v>20064893</v>
      </c>
      <c r="K55" s="10"/>
      <c r="L55" s="31">
        <v>3115338</v>
      </c>
      <c r="M55" s="16"/>
      <c r="N55" s="7"/>
    </row>
    <row r="56" spans="1:14" s="20" customFormat="1" ht="22.9" customHeight="1" x14ac:dyDescent="0.25">
      <c r="A56" s="20" t="s">
        <v>84</v>
      </c>
      <c r="B56" s="11"/>
      <c r="C56" s="11"/>
      <c r="D56" s="11"/>
      <c r="E56" s="11"/>
      <c r="F56" s="9"/>
      <c r="G56" s="10"/>
      <c r="H56" s="9"/>
      <c r="I56" s="12"/>
      <c r="J56" s="9"/>
      <c r="K56" s="10"/>
      <c r="L56" s="9"/>
      <c r="M56" s="16"/>
      <c r="N56" s="7"/>
    </row>
    <row r="57" spans="1:14" s="20" customFormat="1" ht="22.9" customHeight="1" x14ac:dyDescent="0.25">
      <c r="A57" s="20" t="s">
        <v>109</v>
      </c>
      <c r="B57" s="11"/>
      <c r="C57" s="11"/>
      <c r="D57" s="11"/>
      <c r="E57" s="11"/>
      <c r="F57" s="31">
        <f>SUM(F51:F55)</f>
        <v>-81246208</v>
      </c>
      <c r="G57" s="9"/>
      <c r="H57" s="31">
        <f>SUM(H51:H55)</f>
        <v>-15208136</v>
      </c>
      <c r="I57" s="48"/>
      <c r="J57" s="31">
        <f>SUM(J51:J55)</f>
        <v>-80259566</v>
      </c>
      <c r="K57" s="9"/>
      <c r="L57" s="31">
        <f>SUM(L51:L55)</f>
        <v>-12461353</v>
      </c>
      <c r="M57" s="16"/>
      <c r="N57" s="7"/>
    </row>
    <row r="58" spans="1:14" s="20" customFormat="1" ht="22.9" customHeight="1" x14ac:dyDescent="0.25">
      <c r="A58" s="5"/>
      <c r="B58" s="11"/>
      <c r="C58" s="11"/>
      <c r="D58" s="11"/>
      <c r="E58" s="11"/>
      <c r="F58" s="9"/>
      <c r="G58" s="9"/>
      <c r="H58" s="9"/>
      <c r="I58" s="48"/>
      <c r="J58" s="9"/>
      <c r="K58" s="9"/>
      <c r="L58" s="9"/>
      <c r="M58" s="16"/>
      <c r="N58" s="7"/>
    </row>
    <row r="59" spans="1:14" s="20" customFormat="1" ht="22.9" customHeight="1" x14ac:dyDescent="0.25">
      <c r="A59" s="20" t="s">
        <v>83</v>
      </c>
      <c r="B59" s="11"/>
      <c r="C59" s="11"/>
      <c r="D59" s="11"/>
      <c r="E59" s="11"/>
      <c r="F59" s="9"/>
      <c r="G59" s="9"/>
      <c r="H59" s="9"/>
      <c r="I59" s="48"/>
      <c r="J59" s="9"/>
      <c r="K59" s="9"/>
      <c r="L59" s="9"/>
      <c r="M59" s="16"/>
      <c r="N59" s="7"/>
    </row>
    <row r="60" spans="1:14" s="20" customFormat="1" ht="22.9" customHeight="1" x14ac:dyDescent="0.25">
      <c r="A60" s="20" t="s">
        <v>113</v>
      </c>
      <c r="B60" s="11"/>
      <c r="C60" s="11"/>
      <c r="D60" s="11"/>
      <c r="E60" s="11"/>
      <c r="F60" s="9">
        <v>-855983</v>
      </c>
      <c r="G60" s="9"/>
      <c r="H60" s="9">
        <v>-5175265</v>
      </c>
      <c r="I60" s="48"/>
      <c r="J60" s="9">
        <v>-855983</v>
      </c>
      <c r="K60" s="9"/>
      <c r="L60" s="9">
        <v>-5175265</v>
      </c>
      <c r="M60" s="16"/>
      <c r="N60" s="7"/>
    </row>
    <row r="61" spans="1:14" s="20" customFormat="1" ht="22.9" customHeight="1" x14ac:dyDescent="0.25">
      <c r="A61" s="20" t="s">
        <v>86</v>
      </c>
      <c r="B61" s="11"/>
      <c r="C61" s="11"/>
      <c r="D61" s="11"/>
      <c r="E61" s="11"/>
      <c r="F61" s="31">
        <v>171197</v>
      </c>
      <c r="G61" s="9"/>
      <c r="H61" s="31">
        <v>1035053</v>
      </c>
      <c r="I61" s="48"/>
      <c r="J61" s="31">
        <v>171197</v>
      </c>
      <c r="K61" s="9"/>
      <c r="L61" s="31">
        <v>1035053</v>
      </c>
      <c r="M61" s="16"/>
      <c r="N61" s="7"/>
    </row>
    <row r="62" spans="1:14" s="20" customFormat="1" ht="22.9" customHeight="1" x14ac:dyDescent="0.25">
      <c r="A62" s="20" t="s">
        <v>85</v>
      </c>
      <c r="B62" s="11"/>
      <c r="C62" s="11"/>
      <c r="D62" s="11"/>
      <c r="E62" s="11"/>
      <c r="F62" s="9"/>
      <c r="G62" s="9"/>
      <c r="H62" s="9"/>
      <c r="I62" s="48"/>
      <c r="J62" s="9"/>
      <c r="K62" s="9"/>
      <c r="L62" s="9"/>
      <c r="M62" s="16"/>
      <c r="N62" s="7"/>
    </row>
    <row r="63" spans="1:14" s="20" customFormat="1" ht="22.9" customHeight="1" x14ac:dyDescent="0.25">
      <c r="A63" s="20" t="s">
        <v>109</v>
      </c>
      <c r="B63" s="11"/>
      <c r="C63" s="11"/>
      <c r="D63" s="11"/>
      <c r="E63" s="11"/>
      <c r="F63" s="31">
        <f>SUM(F60:F61)</f>
        <v>-684786</v>
      </c>
      <c r="G63" s="10"/>
      <c r="H63" s="31">
        <f>SUM(H60:H61)</f>
        <v>-4140212</v>
      </c>
      <c r="I63" s="12"/>
      <c r="J63" s="31">
        <f>SUM(J60:J61)</f>
        <v>-684786</v>
      </c>
      <c r="K63" s="10"/>
      <c r="L63" s="31">
        <f>SUM(L60:L61)</f>
        <v>-4140212</v>
      </c>
      <c r="M63" s="16"/>
      <c r="N63" s="7"/>
    </row>
    <row r="64" spans="1:14" s="20" customFormat="1" ht="22.9" customHeight="1" x14ac:dyDescent="0.25">
      <c r="B64" s="11"/>
      <c r="C64" s="11"/>
      <c r="D64" s="11"/>
      <c r="E64" s="11"/>
      <c r="F64" s="9"/>
      <c r="G64" s="10"/>
      <c r="H64" s="9"/>
      <c r="I64" s="12"/>
      <c r="J64" s="9"/>
      <c r="K64" s="10"/>
      <c r="L64" s="9"/>
      <c r="M64" s="16"/>
      <c r="N64" s="7"/>
    </row>
    <row r="65" spans="1:14" s="20" customFormat="1" ht="22.9" customHeight="1" thickBot="1" x14ac:dyDescent="0.3">
      <c r="A65" s="4" t="s">
        <v>184</v>
      </c>
      <c r="B65" s="21"/>
      <c r="C65" s="21"/>
      <c r="D65" s="21"/>
      <c r="E65" s="21"/>
      <c r="F65" s="58">
        <f>F47+F57+F63</f>
        <v>-10605944</v>
      </c>
      <c r="G65" s="47"/>
      <c r="H65" s="58">
        <f>H47+H57+H63</f>
        <v>10297074</v>
      </c>
      <c r="I65" s="103"/>
      <c r="J65" s="58">
        <f>J47+J57+J63</f>
        <v>-16775601</v>
      </c>
      <c r="K65" s="47"/>
      <c r="L65" s="58">
        <f>L47+L57+L63</f>
        <v>14657026</v>
      </c>
      <c r="M65" s="16"/>
      <c r="N65" s="7"/>
    </row>
    <row r="66" spans="1:14" s="20" customFormat="1" ht="22.9" customHeight="1" thickTop="1" x14ac:dyDescent="0.25">
      <c r="A66" s="22"/>
      <c r="B66" s="21"/>
      <c r="C66" s="21"/>
      <c r="D66" s="21"/>
      <c r="E66" s="21"/>
      <c r="F66" s="10"/>
      <c r="G66" s="10"/>
      <c r="H66" s="10"/>
      <c r="I66" s="21"/>
      <c r="J66" s="10"/>
      <c r="K66" s="10"/>
      <c r="L66" s="10"/>
      <c r="M66" s="16"/>
      <c r="N66" s="7"/>
    </row>
    <row r="67" spans="1:14" s="20" customFormat="1" ht="22.9" customHeight="1" x14ac:dyDescent="0.25">
      <c r="A67" s="28" t="s">
        <v>12</v>
      </c>
      <c r="B67" s="21"/>
      <c r="C67" s="21"/>
      <c r="D67" s="21"/>
      <c r="E67" s="21"/>
      <c r="F67" s="10"/>
      <c r="G67" s="10"/>
      <c r="H67" s="10"/>
      <c r="I67" s="21"/>
      <c r="J67" s="10"/>
      <c r="K67" s="10"/>
      <c r="L67" s="10"/>
      <c r="M67" s="17"/>
      <c r="N67" s="7"/>
    </row>
    <row r="68" spans="1:14" s="20" customFormat="1" ht="22.9" customHeight="1" outlineLevel="1" x14ac:dyDescent="0.25">
      <c r="A68" s="109" t="s">
        <v>0</v>
      </c>
      <c r="B68" s="109"/>
      <c r="C68" s="109"/>
      <c r="D68" s="109"/>
      <c r="E68" s="109"/>
      <c r="F68" s="109"/>
      <c r="G68" s="109"/>
      <c r="H68" s="109"/>
      <c r="I68" s="15"/>
      <c r="J68" s="15"/>
      <c r="K68" s="15"/>
      <c r="L68" s="15"/>
      <c r="M68" s="15"/>
      <c r="N68" s="7"/>
    </row>
    <row r="69" spans="1:14" s="20" customFormat="1" ht="22.9" customHeight="1" outlineLevel="1" x14ac:dyDescent="0.25">
      <c r="A69" s="15" t="s">
        <v>38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7"/>
    </row>
    <row r="70" spans="1:14" s="20" customFormat="1" ht="22.9" customHeight="1" outlineLevel="1" x14ac:dyDescent="0.25">
      <c r="A70" s="109" t="s">
        <v>152</v>
      </c>
      <c r="B70" s="109"/>
      <c r="C70" s="109"/>
      <c r="D70" s="109"/>
      <c r="E70" s="109"/>
      <c r="F70" s="109"/>
      <c r="G70" s="109"/>
      <c r="H70" s="109"/>
      <c r="I70" s="105"/>
      <c r="J70" s="105"/>
      <c r="K70" s="105"/>
      <c r="L70" s="105"/>
      <c r="M70" s="59"/>
      <c r="N70" s="7"/>
    </row>
    <row r="71" spans="1:14" s="20" customFormat="1" ht="22.9" customHeight="1" outlineLevel="1" x14ac:dyDescent="0.25">
      <c r="A71" s="21"/>
      <c r="F71" s="110"/>
      <c r="G71" s="110"/>
      <c r="H71" s="110"/>
      <c r="J71" s="110" t="s">
        <v>2</v>
      </c>
      <c r="K71" s="110"/>
      <c r="L71" s="110"/>
      <c r="M71" s="17"/>
      <c r="N71" s="7"/>
    </row>
    <row r="72" spans="1:14" s="20" customFormat="1" ht="22.9" customHeight="1" outlineLevel="1" x14ac:dyDescent="0.25">
      <c r="A72" s="21"/>
      <c r="B72" s="21"/>
      <c r="C72" s="21"/>
      <c r="D72" s="21"/>
      <c r="E72" s="21"/>
      <c r="F72" s="3"/>
      <c r="G72" s="3" t="s">
        <v>59</v>
      </c>
      <c r="H72" s="3"/>
      <c r="J72" s="3"/>
      <c r="K72" s="10"/>
      <c r="L72" s="3"/>
      <c r="M72" s="16"/>
      <c r="N72" s="7"/>
    </row>
    <row r="73" spans="1:14" s="20" customFormat="1" ht="22.9" customHeight="1" outlineLevel="1" x14ac:dyDescent="0.25">
      <c r="A73" s="21"/>
      <c r="F73" s="102"/>
      <c r="G73" s="102" t="s">
        <v>73</v>
      </c>
      <c r="H73" s="102"/>
      <c r="J73" s="102"/>
      <c r="K73" s="102" t="s">
        <v>3</v>
      </c>
      <c r="L73" s="102"/>
      <c r="M73" s="17"/>
      <c r="N73" s="7"/>
    </row>
    <row r="74" spans="1:14" s="20" customFormat="1" ht="22.9" customHeight="1" outlineLevel="1" x14ac:dyDescent="0.25">
      <c r="A74" s="21"/>
      <c r="B74" s="35"/>
      <c r="C74" s="35"/>
      <c r="D74" s="35"/>
      <c r="E74" s="35"/>
      <c r="F74" s="39">
        <v>2563</v>
      </c>
      <c r="G74" s="38"/>
      <c r="H74" s="39">
        <v>2562</v>
      </c>
      <c r="I74" s="35"/>
      <c r="J74" s="39">
        <v>2563</v>
      </c>
      <c r="K74" s="38"/>
      <c r="L74" s="39">
        <v>2562</v>
      </c>
      <c r="M74" s="23"/>
      <c r="N74" s="7"/>
    </row>
    <row r="75" spans="1:14" s="20" customFormat="1" ht="22.9" customHeight="1" outlineLevel="1" x14ac:dyDescent="0.25">
      <c r="A75" s="113" t="s">
        <v>135</v>
      </c>
      <c r="B75" s="113"/>
      <c r="C75" s="113"/>
      <c r="D75" s="113"/>
      <c r="E75" s="113"/>
      <c r="F75" s="60"/>
      <c r="G75" s="60"/>
      <c r="H75" s="60"/>
      <c r="J75" s="60"/>
      <c r="K75" s="60"/>
      <c r="L75" s="60"/>
      <c r="M75" s="17"/>
      <c r="N75" s="7"/>
    </row>
    <row r="76" spans="1:14" s="20" customFormat="1" ht="22.9" customHeight="1" outlineLevel="1" x14ac:dyDescent="0.25">
      <c r="A76" s="61" t="s">
        <v>55</v>
      </c>
      <c r="B76" s="106"/>
      <c r="C76" s="106"/>
      <c r="D76" s="106"/>
      <c r="E76" s="106"/>
      <c r="F76" s="10">
        <v>3250724673</v>
      </c>
      <c r="G76" s="62"/>
      <c r="H76" s="10">
        <v>3006438290</v>
      </c>
      <c r="I76" s="63"/>
      <c r="J76" s="10">
        <v>3250724673</v>
      </c>
      <c r="K76" s="62"/>
      <c r="L76" s="10">
        <v>3006438290</v>
      </c>
      <c r="M76" s="64"/>
      <c r="N76" s="7"/>
    </row>
    <row r="77" spans="1:14" s="20" customFormat="1" ht="22.9" customHeight="1" outlineLevel="1" x14ac:dyDescent="0.25">
      <c r="A77" s="37" t="s">
        <v>178</v>
      </c>
      <c r="B77" s="64"/>
      <c r="C77" s="65"/>
      <c r="D77" s="65"/>
      <c r="E77" s="64"/>
      <c r="F77" s="66">
        <v>-24068137</v>
      </c>
      <c r="G77" s="67"/>
      <c r="H77" s="66">
        <v>-51088489</v>
      </c>
      <c r="I77" s="68"/>
      <c r="J77" s="66">
        <v>-24068137</v>
      </c>
      <c r="K77" s="67"/>
      <c r="L77" s="66">
        <v>-51088489</v>
      </c>
      <c r="M77" s="64"/>
      <c r="N77" s="7"/>
    </row>
    <row r="78" spans="1:14" s="20" customFormat="1" ht="22.9" customHeight="1" outlineLevel="1" x14ac:dyDescent="0.25">
      <c r="A78" s="37" t="s">
        <v>183</v>
      </c>
      <c r="B78" s="69"/>
      <c r="C78" s="70"/>
      <c r="D78" s="70"/>
      <c r="E78" s="69"/>
      <c r="F78" s="67">
        <v>26822775</v>
      </c>
      <c r="G78" s="67"/>
      <c r="H78" s="67">
        <v>30505574</v>
      </c>
      <c r="I78" s="62"/>
      <c r="J78" s="67">
        <v>26822775</v>
      </c>
      <c r="K78" s="67"/>
      <c r="L78" s="67">
        <v>30505574</v>
      </c>
      <c r="M78" s="69"/>
      <c r="N78" s="7"/>
    </row>
    <row r="79" spans="1:14" s="20" customFormat="1" ht="22.9" customHeight="1" outlineLevel="1" x14ac:dyDescent="0.25">
      <c r="A79" s="37" t="s">
        <v>40</v>
      </c>
      <c r="B79" s="69"/>
      <c r="C79" s="70"/>
      <c r="D79" s="70"/>
      <c r="E79" s="69"/>
      <c r="F79" s="67">
        <v>33025048</v>
      </c>
      <c r="G79" s="67"/>
      <c r="H79" s="67">
        <v>58319027</v>
      </c>
      <c r="I79" s="62"/>
      <c r="J79" s="67">
        <v>33025048</v>
      </c>
      <c r="K79" s="67"/>
      <c r="L79" s="67">
        <v>58319027</v>
      </c>
      <c r="M79" s="69"/>
      <c r="N79" s="7"/>
    </row>
    <row r="80" spans="1:14" s="20" customFormat="1" ht="22.9" customHeight="1" outlineLevel="1" x14ac:dyDescent="0.25">
      <c r="A80" s="37" t="s">
        <v>36</v>
      </c>
      <c r="B80" s="69"/>
      <c r="C80" s="37"/>
      <c r="D80" s="37"/>
      <c r="E80" s="69"/>
      <c r="F80" s="67">
        <v>5897234</v>
      </c>
      <c r="G80" s="67"/>
      <c r="H80" s="67">
        <v>6015791</v>
      </c>
      <c r="I80" s="62"/>
      <c r="J80" s="67">
        <v>5897234</v>
      </c>
      <c r="K80" s="67"/>
      <c r="L80" s="67">
        <v>6015791</v>
      </c>
      <c r="M80" s="69"/>
      <c r="N80" s="7"/>
    </row>
    <row r="81" spans="1:14" s="20" customFormat="1" ht="22.9" customHeight="1" outlineLevel="1" x14ac:dyDescent="0.25">
      <c r="A81" s="37" t="s">
        <v>104</v>
      </c>
      <c r="B81" s="69"/>
      <c r="C81" s="37"/>
      <c r="D81" s="37"/>
      <c r="E81" s="69"/>
      <c r="F81" s="67"/>
      <c r="G81" s="67"/>
      <c r="H81" s="67"/>
      <c r="I81" s="62"/>
      <c r="J81" s="67"/>
      <c r="K81" s="67"/>
      <c r="L81" s="67"/>
      <c r="M81" s="69"/>
      <c r="N81" s="7"/>
    </row>
    <row r="82" spans="1:14" s="20" customFormat="1" ht="22.9" customHeight="1" outlineLevel="1" x14ac:dyDescent="0.25">
      <c r="A82" s="37" t="s">
        <v>94</v>
      </c>
      <c r="B82" s="64"/>
      <c r="C82" s="65"/>
      <c r="D82" s="65"/>
      <c r="E82" s="64"/>
      <c r="F82" s="67">
        <v>-1853185974</v>
      </c>
      <c r="G82" s="67"/>
      <c r="H82" s="67">
        <v>-1759776924</v>
      </c>
      <c r="I82" s="68"/>
      <c r="J82" s="67">
        <v>-1853185974</v>
      </c>
      <c r="K82" s="67"/>
      <c r="L82" s="67">
        <v>-1759776924</v>
      </c>
      <c r="M82" s="69"/>
      <c r="N82" s="7"/>
    </row>
    <row r="83" spans="1:14" s="20" customFormat="1" ht="22.9" customHeight="1" outlineLevel="1" x14ac:dyDescent="0.25">
      <c r="A83" s="37" t="s">
        <v>56</v>
      </c>
      <c r="B83" s="69"/>
      <c r="C83" s="37"/>
      <c r="D83" s="37"/>
      <c r="E83" s="69"/>
      <c r="F83" s="67">
        <v>-503733637</v>
      </c>
      <c r="G83" s="67"/>
      <c r="H83" s="67">
        <v>-446387309</v>
      </c>
      <c r="I83" s="62"/>
      <c r="J83" s="67">
        <v>-503733637</v>
      </c>
      <c r="K83" s="67"/>
      <c r="L83" s="67">
        <v>-446387309</v>
      </c>
      <c r="M83" s="69"/>
      <c r="N83" s="7"/>
    </row>
    <row r="84" spans="1:14" s="20" customFormat="1" ht="22.9" customHeight="1" outlineLevel="1" x14ac:dyDescent="0.25">
      <c r="A84" s="37" t="s">
        <v>39</v>
      </c>
      <c r="B84" s="64"/>
      <c r="C84" s="65"/>
      <c r="D84" s="65"/>
      <c r="E84" s="64"/>
      <c r="F84" s="67">
        <v>-244402761</v>
      </c>
      <c r="G84" s="67"/>
      <c r="H84" s="67">
        <v>-260016583</v>
      </c>
      <c r="I84" s="68"/>
      <c r="J84" s="67">
        <v>-244402761</v>
      </c>
      <c r="K84" s="67"/>
      <c r="L84" s="67">
        <v>-260016583</v>
      </c>
      <c r="M84" s="69"/>
      <c r="N84" s="7"/>
    </row>
    <row r="85" spans="1:14" s="20" customFormat="1" ht="22.9" customHeight="1" outlineLevel="1" x14ac:dyDescent="0.25">
      <c r="A85" s="37" t="s">
        <v>35</v>
      </c>
      <c r="B85" s="69"/>
      <c r="C85" s="37"/>
      <c r="D85" s="37"/>
      <c r="E85" s="69"/>
      <c r="F85" s="67">
        <v>-282853518</v>
      </c>
      <c r="G85" s="67"/>
      <c r="H85" s="67">
        <v>-326854259</v>
      </c>
      <c r="I85" s="62"/>
      <c r="J85" s="67">
        <v>-282853518</v>
      </c>
      <c r="K85" s="67"/>
      <c r="L85" s="67">
        <v>-326854259</v>
      </c>
      <c r="M85" s="69"/>
      <c r="N85" s="7"/>
    </row>
    <row r="86" spans="1:14" s="20" customFormat="1" ht="22.9" customHeight="1" outlineLevel="1" x14ac:dyDescent="0.25">
      <c r="A86" s="37" t="s">
        <v>69</v>
      </c>
      <c r="B86" s="69"/>
      <c r="C86" s="37"/>
      <c r="D86" s="37"/>
      <c r="E86" s="69"/>
      <c r="F86" s="67">
        <v>-9997072</v>
      </c>
      <c r="G86" s="67"/>
      <c r="H86" s="67">
        <v>-20231850</v>
      </c>
      <c r="I86" s="62"/>
      <c r="J86" s="67">
        <v>-9997072</v>
      </c>
      <c r="K86" s="67"/>
      <c r="L86" s="67">
        <v>-20231850</v>
      </c>
      <c r="M86" s="69"/>
      <c r="N86" s="7"/>
    </row>
    <row r="87" spans="1:14" s="20" customFormat="1" ht="22.9" customHeight="1" outlineLevel="1" x14ac:dyDescent="0.25">
      <c r="A87" s="37" t="s">
        <v>162</v>
      </c>
      <c r="B87" s="69"/>
      <c r="C87" s="37"/>
      <c r="D87" s="37"/>
      <c r="E87" s="69"/>
      <c r="F87" s="67">
        <v>2404080894</v>
      </c>
      <c r="G87" s="67"/>
      <c r="H87" s="67">
        <v>2824724222</v>
      </c>
      <c r="I87" s="62"/>
      <c r="J87" s="67">
        <v>2404080894</v>
      </c>
      <c r="K87" s="67"/>
      <c r="L87" s="67">
        <v>2824724222</v>
      </c>
      <c r="M87" s="69"/>
      <c r="N87" s="7"/>
    </row>
    <row r="88" spans="1:14" s="20" customFormat="1" ht="22.9" customHeight="1" outlineLevel="1" x14ac:dyDescent="0.25">
      <c r="A88" s="37" t="s">
        <v>163</v>
      </c>
      <c r="B88" s="69"/>
      <c r="C88" s="37"/>
      <c r="D88" s="37"/>
      <c r="E88" s="69"/>
      <c r="F88" s="67">
        <v>-2638199628</v>
      </c>
      <c r="G88" s="67"/>
      <c r="H88" s="67">
        <v>-2979746098</v>
      </c>
      <c r="I88" s="62"/>
      <c r="J88" s="67">
        <v>-2638199628</v>
      </c>
      <c r="K88" s="67"/>
      <c r="L88" s="67">
        <v>-2979746098</v>
      </c>
      <c r="M88" s="69"/>
      <c r="N88" s="7"/>
    </row>
    <row r="89" spans="1:14" s="20" customFormat="1" ht="22.9" customHeight="1" outlineLevel="1" x14ac:dyDescent="0.25">
      <c r="A89" s="71" t="s">
        <v>129</v>
      </c>
      <c r="B89" s="69"/>
      <c r="C89" s="72"/>
      <c r="D89" s="72"/>
      <c r="E89" s="69"/>
      <c r="F89" s="73">
        <f>SUM(F76:F88)</f>
        <v>164109897</v>
      </c>
      <c r="G89" s="67"/>
      <c r="H89" s="73">
        <f>SUM(H76:H88)</f>
        <v>81901392</v>
      </c>
      <c r="I89" s="62"/>
      <c r="J89" s="73">
        <f>SUM(J76:J88)</f>
        <v>164109897</v>
      </c>
      <c r="K89" s="67"/>
      <c r="L89" s="73">
        <f>SUM(L76:L88)</f>
        <v>81901392</v>
      </c>
      <c r="M89" s="69"/>
      <c r="N89" s="7"/>
    </row>
    <row r="90" spans="1:14" s="20" customFormat="1" ht="22.9" customHeight="1" outlineLevel="1" x14ac:dyDescent="0.25">
      <c r="A90" s="83" t="s">
        <v>134</v>
      </c>
      <c r="B90" s="69"/>
      <c r="C90" s="72"/>
      <c r="D90" s="72"/>
      <c r="E90" s="69"/>
      <c r="F90" s="74"/>
      <c r="G90" s="74"/>
      <c r="H90" s="74"/>
      <c r="I90" s="62"/>
      <c r="J90" s="74"/>
      <c r="K90" s="74"/>
      <c r="L90" s="74"/>
      <c r="M90" s="69"/>
      <c r="N90" s="7"/>
    </row>
    <row r="91" spans="1:14" s="20" customFormat="1" ht="22.9" customHeight="1" outlineLevel="1" x14ac:dyDescent="0.25">
      <c r="A91" s="37" t="s">
        <v>106</v>
      </c>
      <c r="B91" s="69"/>
      <c r="C91" s="72"/>
      <c r="D91" s="72"/>
      <c r="E91" s="69"/>
      <c r="F91" s="67">
        <v>-4576125</v>
      </c>
      <c r="G91" s="67"/>
      <c r="H91" s="67">
        <v>-3016845</v>
      </c>
      <c r="I91" s="62"/>
      <c r="J91" s="67">
        <v>-4576125</v>
      </c>
      <c r="K91" s="67"/>
      <c r="L91" s="67">
        <v>-3016845</v>
      </c>
      <c r="M91" s="69"/>
      <c r="N91" s="7"/>
    </row>
    <row r="92" spans="1:14" s="20" customFormat="1" ht="22.9" customHeight="1" outlineLevel="1" x14ac:dyDescent="0.25">
      <c r="A92" s="37" t="s">
        <v>107</v>
      </c>
      <c r="B92" s="16"/>
      <c r="C92" s="72"/>
      <c r="D92" s="72"/>
      <c r="E92" s="16"/>
      <c r="F92" s="67">
        <v>-2347619</v>
      </c>
      <c r="G92" s="67"/>
      <c r="H92" s="67">
        <v>-150006</v>
      </c>
      <c r="I92" s="76"/>
      <c r="J92" s="67">
        <v>-2347619</v>
      </c>
      <c r="K92" s="67"/>
      <c r="L92" s="67">
        <v>-150006</v>
      </c>
      <c r="M92" s="69"/>
      <c r="N92" s="7"/>
    </row>
    <row r="93" spans="1:14" s="20" customFormat="1" ht="22.9" customHeight="1" outlineLevel="1" x14ac:dyDescent="0.25">
      <c r="A93" s="37" t="s">
        <v>105</v>
      </c>
      <c r="B93" s="16"/>
      <c r="C93" s="72"/>
      <c r="D93" s="72"/>
      <c r="E93" s="16"/>
      <c r="F93" s="67">
        <v>232699</v>
      </c>
      <c r="G93" s="67"/>
      <c r="H93" s="67">
        <v>639587</v>
      </c>
      <c r="I93" s="76"/>
      <c r="J93" s="67">
        <v>232699</v>
      </c>
      <c r="K93" s="67"/>
      <c r="L93" s="67">
        <v>639587</v>
      </c>
      <c r="M93" s="75"/>
      <c r="N93" s="7"/>
    </row>
    <row r="94" spans="1:14" s="20" customFormat="1" ht="22.9" customHeight="1" outlineLevel="1" x14ac:dyDescent="0.25">
      <c r="A94" s="37" t="s">
        <v>164</v>
      </c>
      <c r="B94" s="16"/>
      <c r="C94" s="72"/>
      <c r="D94" s="72"/>
      <c r="E94" s="16"/>
      <c r="F94" s="67">
        <v>31214500</v>
      </c>
      <c r="G94" s="67"/>
      <c r="H94" s="67">
        <v>0</v>
      </c>
      <c r="I94" s="76"/>
      <c r="J94" s="67">
        <v>31214500</v>
      </c>
      <c r="K94" s="67"/>
      <c r="L94" s="67">
        <v>0</v>
      </c>
      <c r="M94" s="75"/>
      <c r="N94" s="7"/>
    </row>
    <row r="95" spans="1:14" s="20" customFormat="1" ht="22.9" customHeight="1" outlineLevel="1" x14ac:dyDescent="0.25">
      <c r="A95" s="77" t="s">
        <v>166</v>
      </c>
      <c r="B95" s="69"/>
      <c r="C95" s="72"/>
      <c r="D95" s="72"/>
      <c r="E95" s="69"/>
      <c r="F95" s="73">
        <f>SUM(F91:F94)</f>
        <v>24523455</v>
      </c>
      <c r="G95" s="67"/>
      <c r="H95" s="73">
        <f>SUM(H91:H94)</f>
        <v>-2527264</v>
      </c>
      <c r="I95" s="62"/>
      <c r="J95" s="73">
        <f>SUM(J91:J94)</f>
        <v>24523455</v>
      </c>
      <c r="K95" s="67"/>
      <c r="L95" s="73">
        <f>SUM(L91:L94)</f>
        <v>-2527264</v>
      </c>
      <c r="M95" s="69"/>
      <c r="N95" s="7"/>
    </row>
    <row r="96" spans="1:14" s="20" customFormat="1" ht="22.9" customHeight="1" outlineLevel="1" x14ac:dyDescent="0.25">
      <c r="A96" s="15" t="s">
        <v>136</v>
      </c>
      <c r="B96" s="69"/>
      <c r="C96" s="72"/>
      <c r="D96" s="72"/>
      <c r="E96" s="69"/>
      <c r="F96" s="84"/>
      <c r="G96" s="67"/>
      <c r="H96" s="84"/>
      <c r="I96" s="62"/>
      <c r="J96" s="84"/>
      <c r="K96" s="67"/>
      <c r="L96" s="84"/>
      <c r="M96" s="69"/>
      <c r="N96" s="7"/>
    </row>
    <row r="97" spans="1:14" s="20" customFormat="1" ht="22.9" customHeight="1" outlineLevel="1" x14ac:dyDescent="0.25">
      <c r="A97" s="17" t="s">
        <v>95</v>
      </c>
      <c r="B97" s="69"/>
      <c r="C97" s="72"/>
      <c r="D97" s="72"/>
      <c r="E97" s="69"/>
      <c r="F97" s="78">
        <v>0</v>
      </c>
      <c r="G97" s="67"/>
      <c r="H97" s="78">
        <v>14980</v>
      </c>
      <c r="I97" s="62"/>
      <c r="J97" s="78">
        <v>0</v>
      </c>
      <c r="K97" s="67"/>
      <c r="L97" s="78">
        <v>14980</v>
      </c>
      <c r="M97" s="69"/>
      <c r="N97" s="7"/>
    </row>
    <row r="98" spans="1:14" s="20" customFormat="1" ht="22.9" customHeight="1" outlineLevel="1" x14ac:dyDescent="0.25">
      <c r="A98" s="17" t="s">
        <v>165</v>
      </c>
      <c r="B98" s="69"/>
      <c r="C98" s="72"/>
      <c r="D98" s="72"/>
      <c r="E98" s="69"/>
      <c r="F98" s="78">
        <f>-11455236-8201804</f>
        <v>-19657040</v>
      </c>
      <c r="G98" s="67"/>
      <c r="H98" s="78">
        <v>-8186329</v>
      </c>
      <c r="I98" s="62"/>
      <c r="J98" s="78">
        <f>-11455236-8201804</f>
        <v>-19657040</v>
      </c>
      <c r="K98" s="67"/>
      <c r="L98" s="78">
        <v>-8186329</v>
      </c>
      <c r="M98" s="69"/>
      <c r="N98" s="7"/>
    </row>
    <row r="99" spans="1:14" s="20" customFormat="1" ht="22.9" customHeight="1" outlineLevel="1" x14ac:dyDescent="0.25">
      <c r="A99" s="37" t="s">
        <v>96</v>
      </c>
      <c r="B99" s="69"/>
      <c r="C99" s="72"/>
      <c r="D99" s="72"/>
      <c r="E99" s="69"/>
      <c r="F99" s="78">
        <v>-44999449</v>
      </c>
      <c r="G99" s="67"/>
      <c r="H99" s="78">
        <v>-50999928</v>
      </c>
      <c r="I99" s="62"/>
      <c r="J99" s="78">
        <v>-44999449</v>
      </c>
      <c r="K99" s="67"/>
      <c r="L99" s="78">
        <v>-50999928</v>
      </c>
      <c r="M99" s="69"/>
      <c r="N99" s="7"/>
    </row>
    <row r="100" spans="1:14" s="20" customFormat="1" ht="22.9" customHeight="1" outlineLevel="1" x14ac:dyDescent="0.25">
      <c r="A100" s="77" t="s">
        <v>78</v>
      </c>
      <c r="B100" s="69"/>
      <c r="C100" s="72"/>
      <c r="D100" s="72"/>
      <c r="E100" s="69"/>
      <c r="F100" s="73">
        <f>SUM(F97:F99)</f>
        <v>-64656489</v>
      </c>
      <c r="G100" s="67"/>
      <c r="H100" s="73">
        <f>SUM(H97:H99)</f>
        <v>-59171277</v>
      </c>
      <c r="I100" s="62"/>
      <c r="J100" s="73">
        <f>SUM(J97:J99)</f>
        <v>-64656489</v>
      </c>
      <c r="K100" s="67"/>
      <c r="L100" s="73">
        <f>SUM(L97:L99)</f>
        <v>-59171277</v>
      </c>
      <c r="M100" s="69"/>
      <c r="N100" s="7"/>
    </row>
    <row r="101" spans="1:14" s="20" customFormat="1" ht="22.9" customHeight="1" outlineLevel="1" x14ac:dyDescent="0.25">
      <c r="A101" s="77" t="s">
        <v>161</v>
      </c>
      <c r="B101" s="69"/>
      <c r="C101" s="72"/>
      <c r="D101" s="72"/>
      <c r="E101" s="69"/>
      <c r="F101" s="101">
        <v>-87235</v>
      </c>
      <c r="G101" s="67"/>
      <c r="H101" s="101">
        <v>0</v>
      </c>
      <c r="I101" s="62"/>
      <c r="J101" s="101">
        <v>-87235</v>
      </c>
      <c r="K101" s="67"/>
      <c r="L101" s="101">
        <v>0</v>
      </c>
      <c r="M101" s="69"/>
      <c r="N101" s="7"/>
    </row>
    <row r="102" spans="1:14" s="20" customFormat="1" ht="22.9" customHeight="1" outlineLevel="1" x14ac:dyDescent="0.25">
      <c r="A102" s="15" t="s">
        <v>149</v>
      </c>
      <c r="B102" s="37"/>
      <c r="C102" s="37"/>
      <c r="D102" s="37"/>
      <c r="E102" s="37"/>
      <c r="F102" s="74">
        <f>+F95+F89+F100+F101</f>
        <v>123889628</v>
      </c>
      <c r="G102" s="74"/>
      <c r="H102" s="74">
        <f>+H95+H89+H100+H101</f>
        <v>20202851</v>
      </c>
      <c r="I102" s="74"/>
      <c r="J102" s="74">
        <f>+J95+J89+J100+J101</f>
        <v>123889628</v>
      </c>
      <c r="K102" s="74"/>
      <c r="L102" s="74">
        <f>+L95+L89+L100+L101</f>
        <v>20202851</v>
      </c>
      <c r="M102" s="16"/>
      <c r="N102" s="7"/>
    </row>
    <row r="103" spans="1:14" s="20" customFormat="1" ht="22.9" customHeight="1" outlineLevel="1" x14ac:dyDescent="0.25">
      <c r="A103" s="17" t="s">
        <v>110</v>
      </c>
      <c r="B103" s="37"/>
      <c r="C103" s="37"/>
      <c r="D103" s="37"/>
      <c r="E103" s="37"/>
      <c r="F103" s="74">
        <f>bs!H9</f>
        <v>139646681</v>
      </c>
      <c r="G103" s="74"/>
      <c r="H103" s="74">
        <v>119443830</v>
      </c>
      <c r="I103" s="74"/>
      <c r="J103" s="74">
        <f>bs!L9</f>
        <v>139646681</v>
      </c>
      <c r="K103" s="74"/>
      <c r="L103" s="74">
        <v>119443830</v>
      </c>
      <c r="M103" s="69"/>
      <c r="N103" s="7"/>
    </row>
    <row r="104" spans="1:14" s="20" customFormat="1" ht="22.9" customHeight="1" outlineLevel="1" thickBot="1" x14ac:dyDescent="0.3">
      <c r="A104" s="15" t="s">
        <v>111</v>
      </c>
      <c r="B104" s="37"/>
      <c r="C104" s="37"/>
      <c r="D104" s="37"/>
      <c r="E104" s="37"/>
      <c r="F104" s="79">
        <f>SUM(F102:F103)</f>
        <v>263536309</v>
      </c>
      <c r="G104" s="74"/>
      <c r="H104" s="79">
        <f>SUM(H102:H103)</f>
        <v>139646681</v>
      </c>
      <c r="I104" s="74"/>
      <c r="J104" s="79">
        <f>SUM(J102:J103)</f>
        <v>263536309</v>
      </c>
      <c r="K104" s="74"/>
      <c r="L104" s="79">
        <f>SUM(L102:L103)</f>
        <v>139646681</v>
      </c>
      <c r="M104" s="69"/>
      <c r="N104" s="7"/>
    </row>
    <row r="105" spans="1:14" s="20" customFormat="1" ht="22.9" customHeight="1" outlineLevel="1" thickTop="1" x14ac:dyDescent="0.25">
      <c r="A105" s="15"/>
      <c r="B105" s="37"/>
      <c r="C105" s="37"/>
      <c r="D105" s="37"/>
      <c r="E105" s="37"/>
      <c r="F105" s="74"/>
      <c r="G105" s="74"/>
      <c r="H105" s="74"/>
      <c r="I105" s="74"/>
      <c r="J105" s="74"/>
      <c r="K105" s="74"/>
      <c r="L105" s="74"/>
      <c r="M105" s="69"/>
      <c r="N105" s="7"/>
    </row>
    <row r="106" spans="1:14" s="20" customFormat="1" ht="22.9" customHeight="1" outlineLevel="1" x14ac:dyDescent="0.25">
      <c r="A106" s="15"/>
      <c r="B106" s="37"/>
      <c r="C106" s="37"/>
      <c r="D106" s="37"/>
      <c r="E106" s="37"/>
      <c r="F106" s="74"/>
      <c r="G106" s="74"/>
      <c r="H106" s="74"/>
      <c r="I106" s="74"/>
      <c r="J106" s="74"/>
      <c r="K106" s="74"/>
      <c r="L106" s="74"/>
      <c r="M106" s="69"/>
      <c r="N106" s="7"/>
    </row>
    <row r="107" spans="1:14" s="20" customFormat="1" ht="22.9" customHeight="1" outlineLevel="1" x14ac:dyDescent="0.25">
      <c r="A107" s="28" t="s">
        <v>12</v>
      </c>
      <c r="B107" s="69"/>
      <c r="C107" s="72"/>
      <c r="D107" s="72"/>
      <c r="E107" s="69"/>
      <c r="F107" s="80"/>
      <c r="G107" s="53"/>
      <c r="H107" s="80"/>
      <c r="I107" s="69"/>
      <c r="J107" s="80"/>
      <c r="K107" s="53"/>
      <c r="L107" s="80"/>
      <c r="M107" s="69"/>
      <c r="N107" s="7"/>
    </row>
  </sheetData>
  <mergeCells count="11">
    <mergeCell ref="A3:H3"/>
    <mergeCell ref="F4:H4"/>
    <mergeCell ref="J4:L4"/>
    <mergeCell ref="A41:H41"/>
    <mergeCell ref="F42:H42"/>
    <mergeCell ref="J42:L42"/>
    <mergeCell ref="A75:E75"/>
    <mergeCell ref="A68:H68"/>
    <mergeCell ref="A70:H70"/>
    <mergeCell ref="F71:H71"/>
    <mergeCell ref="J71:L71"/>
  </mergeCells>
  <printOptions horizontalCentered="1"/>
  <pageMargins left="0.86614173228346458" right="0.39370078740157483" top="0.9055118110236221" bottom="0" header="0.31496062992125984" footer="0.31496062992125984"/>
  <pageSetup paperSize="9" scale="73" orientation="portrait" r:id="rId1"/>
  <rowBreaks count="2" manualBreakCount="2">
    <brk id="38" max="11" man="1"/>
    <brk id="67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8"/>
  <sheetViews>
    <sheetView showGridLines="0" view="pageBreakPreview" topLeftCell="B10" zoomScale="70" zoomScaleNormal="85" zoomScaleSheetLayoutView="70" workbookViewId="0">
      <selection activeCell="X25" sqref="X25"/>
    </sheetView>
  </sheetViews>
  <sheetFormatPr defaultColWidth="9" defaultRowHeight="23.1" customHeight="1" x14ac:dyDescent="0.25"/>
  <cols>
    <col min="1" max="1" width="43.75" style="8" customWidth="1"/>
    <col min="2" max="2" width="1.375" style="8" customWidth="1"/>
    <col min="3" max="3" width="13.375" style="8" customWidth="1"/>
    <col min="4" max="4" width="0.875" style="8" customWidth="1"/>
    <col min="5" max="5" width="13.375" style="8" customWidth="1"/>
    <col min="6" max="6" width="0.875" style="8" customWidth="1"/>
    <col min="7" max="7" width="14.625" style="8" customWidth="1"/>
    <col min="8" max="8" width="0.875" style="8" customWidth="1"/>
    <col min="9" max="9" width="13.375" style="8" customWidth="1"/>
    <col min="10" max="10" width="0.875" style="8" customWidth="1"/>
    <col min="11" max="11" width="15" style="8" customWidth="1"/>
    <col min="12" max="12" width="0.875" style="8" customWidth="1"/>
    <col min="13" max="13" width="14.625" style="8" customWidth="1"/>
    <col min="14" max="14" width="0.875" style="8" customWidth="1"/>
    <col min="15" max="15" width="15" style="8" customWidth="1"/>
    <col min="16" max="16" width="0.875" style="8" customWidth="1"/>
    <col min="17" max="17" width="15" style="8" customWidth="1"/>
    <col min="18" max="18" width="0.875" style="8" customWidth="1"/>
    <col min="19" max="19" width="15" style="8" customWidth="1"/>
    <col min="20" max="16384" width="9" style="8"/>
  </cols>
  <sheetData>
    <row r="1" spans="1:19" ht="23.1" customHeight="1" x14ac:dyDescent="0.25">
      <c r="A1" s="109" t="s">
        <v>41</v>
      </c>
      <c r="B1" s="109"/>
      <c r="C1" s="109"/>
      <c r="D1" s="109"/>
      <c r="E1" s="109"/>
      <c r="F1" s="15"/>
      <c r="G1" s="19"/>
      <c r="H1" s="15"/>
      <c r="I1" s="19"/>
      <c r="J1" s="15"/>
      <c r="K1" s="19"/>
      <c r="L1" s="15"/>
      <c r="M1" s="19"/>
      <c r="N1" s="15"/>
      <c r="O1" s="19"/>
      <c r="P1" s="15"/>
      <c r="Q1" s="19"/>
      <c r="R1" s="15"/>
      <c r="S1" s="19"/>
    </row>
    <row r="2" spans="1:19" ht="23.1" customHeight="1" x14ac:dyDescent="0.25">
      <c r="A2" s="85" t="s">
        <v>63</v>
      </c>
      <c r="B2" s="77"/>
      <c r="C2" s="85"/>
      <c r="D2" s="77"/>
      <c r="E2" s="85"/>
      <c r="F2" s="77"/>
      <c r="H2" s="77"/>
      <c r="J2" s="77"/>
      <c r="L2" s="77"/>
      <c r="M2" s="85"/>
      <c r="N2" s="77"/>
      <c r="O2" s="85"/>
      <c r="P2" s="77"/>
      <c r="Q2" s="85"/>
      <c r="R2" s="77"/>
    </row>
    <row r="3" spans="1:19" ht="23.1" customHeight="1" x14ac:dyDescent="0.25">
      <c r="A3" s="109" t="s">
        <v>152</v>
      </c>
      <c r="B3" s="109"/>
      <c r="C3" s="109"/>
      <c r="D3" s="109"/>
      <c r="E3" s="109"/>
      <c r="F3" s="109"/>
      <c r="G3" s="109"/>
      <c r="H3" s="109"/>
      <c r="I3" s="85"/>
      <c r="J3" s="77"/>
      <c r="K3" s="85"/>
      <c r="L3" s="77"/>
      <c r="M3" s="85"/>
      <c r="N3" s="77"/>
      <c r="O3" s="85"/>
      <c r="P3" s="77"/>
      <c r="Q3" s="85"/>
      <c r="R3" s="77"/>
      <c r="S3" s="85"/>
    </row>
    <row r="4" spans="1:19" ht="23.1" customHeight="1" x14ac:dyDescent="0.25">
      <c r="A4" s="97"/>
      <c r="B4" s="97"/>
      <c r="C4" s="97"/>
      <c r="D4" s="97"/>
      <c r="E4" s="97"/>
      <c r="F4" s="77"/>
      <c r="G4" s="86"/>
      <c r="H4" s="77"/>
      <c r="I4" s="86"/>
      <c r="J4" s="77"/>
      <c r="K4" s="86"/>
      <c r="L4" s="77"/>
      <c r="M4" s="85"/>
      <c r="N4" s="77"/>
      <c r="O4" s="85"/>
      <c r="P4" s="77"/>
      <c r="Q4" s="85"/>
      <c r="R4" s="77"/>
      <c r="S4" s="86" t="s">
        <v>42</v>
      </c>
    </row>
    <row r="5" spans="1:19" ht="23.1" customHeight="1" x14ac:dyDescent="0.25">
      <c r="A5" s="97"/>
      <c r="B5" s="97"/>
      <c r="C5" s="115" t="s">
        <v>74</v>
      </c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</row>
    <row r="6" spans="1:19" ht="23.1" customHeight="1" x14ac:dyDescent="0.25">
      <c r="A6" s="97"/>
      <c r="B6" s="97"/>
      <c r="C6" s="16"/>
      <c r="D6" s="16"/>
      <c r="E6" s="16"/>
      <c r="F6" s="16"/>
      <c r="G6" s="16"/>
      <c r="H6" s="16"/>
      <c r="I6" s="16"/>
      <c r="J6" s="16"/>
      <c r="K6" s="16"/>
      <c r="L6" s="117" t="s">
        <v>60</v>
      </c>
      <c r="M6" s="117"/>
      <c r="N6" s="117"/>
      <c r="O6" s="117"/>
      <c r="P6" s="117"/>
      <c r="Q6" s="117"/>
      <c r="R6" s="16"/>
      <c r="S6" s="16"/>
    </row>
    <row r="7" spans="1:19" ht="23.1" customHeight="1" x14ac:dyDescent="0.25">
      <c r="A7" s="87"/>
      <c r="B7" s="72"/>
      <c r="C7" s="87"/>
      <c r="D7" s="72"/>
      <c r="E7" s="87"/>
      <c r="F7" s="72"/>
      <c r="G7" s="87"/>
      <c r="H7" s="72"/>
      <c r="I7" s="87"/>
      <c r="J7" s="72"/>
      <c r="K7" s="87"/>
      <c r="L7" s="72"/>
      <c r="M7" s="72" t="s">
        <v>123</v>
      </c>
      <c r="N7" s="72"/>
      <c r="O7" s="72" t="s">
        <v>139</v>
      </c>
      <c r="P7" s="72"/>
      <c r="R7" s="72"/>
    </row>
    <row r="8" spans="1:19" ht="23.1" customHeight="1" x14ac:dyDescent="0.25">
      <c r="A8" s="88"/>
      <c r="B8" s="37"/>
      <c r="C8" s="87"/>
      <c r="D8" s="37"/>
      <c r="F8" s="37"/>
      <c r="G8" s="116" t="s">
        <v>26</v>
      </c>
      <c r="H8" s="116"/>
      <c r="I8" s="116"/>
      <c r="J8" s="116"/>
      <c r="K8" s="116"/>
      <c r="L8" s="37"/>
      <c r="M8" s="72" t="s">
        <v>124</v>
      </c>
      <c r="N8" s="37"/>
      <c r="O8" s="87" t="s">
        <v>81</v>
      </c>
      <c r="P8" s="37"/>
      <c r="Q8" s="87" t="s">
        <v>43</v>
      </c>
      <c r="R8" s="37"/>
      <c r="S8" s="87"/>
    </row>
    <row r="9" spans="1:19" s="87" customFormat="1" ht="23.1" customHeight="1" x14ac:dyDescent="0.25">
      <c r="A9" s="88"/>
      <c r="B9" s="72"/>
      <c r="C9" s="87" t="s">
        <v>44</v>
      </c>
      <c r="D9" s="72"/>
      <c r="E9" s="87" t="s">
        <v>45</v>
      </c>
      <c r="F9" s="72"/>
      <c r="G9" s="114" t="s">
        <v>46</v>
      </c>
      <c r="H9" s="114"/>
      <c r="I9" s="114"/>
      <c r="J9" s="114"/>
      <c r="K9" s="72"/>
      <c r="L9" s="72"/>
      <c r="M9" s="72" t="s">
        <v>125</v>
      </c>
      <c r="N9" s="72"/>
      <c r="O9" s="87" t="s">
        <v>68</v>
      </c>
      <c r="P9" s="72"/>
      <c r="Q9" s="87" t="s">
        <v>47</v>
      </c>
      <c r="R9" s="72"/>
    </row>
    <row r="10" spans="1:19" s="87" customFormat="1" ht="23.1" customHeight="1" x14ac:dyDescent="0.25">
      <c r="A10" s="88"/>
      <c r="B10" s="72"/>
      <c r="C10" s="98" t="s">
        <v>48</v>
      </c>
      <c r="D10" s="72"/>
      <c r="E10" s="98" t="s">
        <v>49</v>
      </c>
      <c r="F10" s="72"/>
      <c r="G10" s="98" t="s">
        <v>50</v>
      </c>
      <c r="H10" s="72"/>
      <c r="I10" s="98" t="s">
        <v>51</v>
      </c>
      <c r="J10" s="72"/>
      <c r="K10" s="98" t="s">
        <v>52</v>
      </c>
      <c r="L10" s="72"/>
      <c r="M10" s="98" t="s">
        <v>126</v>
      </c>
      <c r="N10" s="72"/>
      <c r="O10" s="98" t="s">
        <v>168</v>
      </c>
      <c r="P10" s="72"/>
      <c r="Q10" s="98" t="s">
        <v>21</v>
      </c>
      <c r="R10" s="72"/>
      <c r="S10" s="98" t="s">
        <v>43</v>
      </c>
    </row>
    <row r="11" spans="1:19" ht="23.1" customHeight="1" x14ac:dyDescent="0.25">
      <c r="A11" s="89" t="s">
        <v>142</v>
      </c>
      <c r="B11" s="37"/>
      <c r="C11" s="9">
        <v>340000000</v>
      </c>
      <c r="D11" s="9"/>
      <c r="E11" s="9">
        <v>647260093</v>
      </c>
      <c r="F11" s="9"/>
      <c r="G11" s="9">
        <v>34000000</v>
      </c>
      <c r="H11" s="9"/>
      <c r="I11" s="9">
        <v>20000000</v>
      </c>
      <c r="J11" s="9"/>
      <c r="K11" s="9">
        <v>1084314951</v>
      </c>
      <c r="L11" s="9"/>
      <c r="M11" s="9">
        <v>-2602653</v>
      </c>
      <c r="N11" s="9"/>
      <c r="O11" s="9">
        <v>-15797649</v>
      </c>
      <c r="P11" s="9"/>
      <c r="Q11" s="9">
        <f>SUM(L11:O11)</f>
        <v>-18400302</v>
      </c>
      <c r="R11" s="9"/>
      <c r="S11" s="9">
        <f>SUM(C11:K11,Q11)</f>
        <v>2107174742</v>
      </c>
    </row>
    <row r="12" spans="1:19" ht="23.1" customHeight="1" x14ac:dyDescent="0.25">
      <c r="A12" s="88" t="s">
        <v>167</v>
      </c>
      <c r="B12" s="37"/>
      <c r="C12" s="9">
        <v>10000000</v>
      </c>
      <c r="D12" s="9"/>
      <c r="E12" s="9">
        <v>14980</v>
      </c>
      <c r="F12" s="9"/>
      <c r="G12" s="9">
        <v>0</v>
      </c>
      <c r="H12" s="9"/>
      <c r="I12" s="9">
        <v>0</v>
      </c>
      <c r="J12" s="9"/>
      <c r="K12" s="9">
        <v>0</v>
      </c>
      <c r="L12" s="9"/>
      <c r="M12" s="9">
        <v>0</v>
      </c>
      <c r="N12" s="9"/>
      <c r="O12" s="9">
        <v>0</v>
      </c>
      <c r="P12" s="9"/>
      <c r="Q12" s="9">
        <f>SUM(L12:O12)</f>
        <v>0</v>
      </c>
      <c r="R12" s="9"/>
      <c r="S12" s="9">
        <f>SUM(C12:K12,Q12)</f>
        <v>10014980</v>
      </c>
    </row>
    <row r="13" spans="1:19" ht="23.1" customHeight="1" x14ac:dyDescent="0.25">
      <c r="A13" s="88" t="s">
        <v>137</v>
      </c>
      <c r="B13" s="37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ht="23.1" customHeight="1" x14ac:dyDescent="0.25">
      <c r="A14" s="8" t="s">
        <v>138</v>
      </c>
      <c r="B14" s="37"/>
      <c r="C14" s="9">
        <v>0</v>
      </c>
      <c r="D14" s="9"/>
      <c r="E14" s="9">
        <v>0</v>
      </c>
      <c r="F14" s="9"/>
      <c r="G14" s="9">
        <v>1000000</v>
      </c>
      <c r="H14" s="9"/>
      <c r="I14" s="9">
        <v>0</v>
      </c>
      <c r="J14" s="9"/>
      <c r="K14" s="9">
        <v>-1000000</v>
      </c>
      <c r="L14" s="9"/>
      <c r="M14" s="9">
        <v>0</v>
      </c>
      <c r="N14" s="9"/>
      <c r="O14" s="9">
        <v>0</v>
      </c>
      <c r="P14" s="9"/>
      <c r="Q14" s="9">
        <f>SUM(L14:O14)</f>
        <v>0</v>
      </c>
      <c r="R14" s="9"/>
      <c r="S14" s="9">
        <f>SUM(C14:K14,Q14)</f>
        <v>0</v>
      </c>
    </row>
    <row r="15" spans="1:19" ht="23.1" customHeight="1" x14ac:dyDescent="0.25">
      <c r="A15" s="88" t="s">
        <v>174</v>
      </c>
      <c r="B15" s="37"/>
      <c r="C15" s="9">
        <v>0</v>
      </c>
      <c r="D15" s="9"/>
      <c r="E15" s="9">
        <v>0</v>
      </c>
      <c r="F15" s="9"/>
      <c r="G15" s="9">
        <v>0</v>
      </c>
      <c r="H15" s="9"/>
      <c r="I15" s="9">
        <v>0</v>
      </c>
      <c r="J15" s="9"/>
      <c r="K15" s="9">
        <v>-60999928</v>
      </c>
      <c r="L15" s="9"/>
      <c r="M15" s="9">
        <v>0</v>
      </c>
      <c r="N15" s="9"/>
      <c r="O15" s="9">
        <v>0</v>
      </c>
      <c r="P15" s="9"/>
      <c r="Q15" s="9">
        <f>SUM(L15:O15)</f>
        <v>0</v>
      </c>
      <c r="R15" s="9"/>
      <c r="S15" s="9">
        <f>SUM(C15:K15,Q15)</f>
        <v>-60999928</v>
      </c>
    </row>
    <row r="16" spans="1:19" ht="23.1" customHeight="1" x14ac:dyDescent="0.25">
      <c r="A16" s="88" t="s">
        <v>146</v>
      </c>
      <c r="B16" s="37"/>
      <c r="C16" s="9">
        <v>0</v>
      </c>
      <c r="D16" s="9"/>
      <c r="E16" s="9">
        <v>0</v>
      </c>
      <c r="F16" s="9"/>
      <c r="G16" s="9">
        <v>0</v>
      </c>
      <c r="H16" s="9"/>
      <c r="I16" s="9">
        <v>0</v>
      </c>
      <c r="J16" s="9"/>
      <c r="K16" s="9">
        <v>29645422</v>
      </c>
      <c r="L16" s="9"/>
      <c r="M16" s="9">
        <v>0</v>
      </c>
      <c r="N16" s="9"/>
      <c r="O16" s="9">
        <v>0</v>
      </c>
      <c r="P16" s="9"/>
      <c r="Q16" s="9">
        <f>SUM(L16:O16)</f>
        <v>0</v>
      </c>
      <c r="R16" s="9"/>
      <c r="S16" s="9">
        <f>SUM(C16:K16,Q16)</f>
        <v>29645422</v>
      </c>
    </row>
    <row r="17" spans="1:20" ht="23.1" customHeight="1" x14ac:dyDescent="0.25">
      <c r="A17" s="88" t="s">
        <v>112</v>
      </c>
      <c r="B17" s="37"/>
      <c r="C17" s="9">
        <v>0</v>
      </c>
      <c r="D17" s="9"/>
      <c r="E17" s="9">
        <v>0</v>
      </c>
      <c r="F17" s="9"/>
      <c r="G17" s="9">
        <v>0</v>
      </c>
      <c r="H17" s="9"/>
      <c r="I17" s="9">
        <v>0</v>
      </c>
      <c r="J17" s="9"/>
      <c r="K17" s="9">
        <v>-4140212</v>
      </c>
      <c r="L17" s="9"/>
      <c r="M17" s="9">
        <v>-2746783</v>
      </c>
      <c r="N17" s="9"/>
      <c r="O17" s="9">
        <v>-12461353</v>
      </c>
      <c r="P17" s="9"/>
      <c r="Q17" s="9">
        <f>SUM(L17:O17)</f>
        <v>-15208136</v>
      </c>
      <c r="R17" s="9"/>
      <c r="S17" s="9">
        <f>SUM(C17:K17,Q17)</f>
        <v>-19348348</v>
      </c>
    </row>
    <row r="18" spans="1:20" ht="23.1" customHeight="1" thickBot="1" x14ac:dyDescent="0.3">
      <c r="A18" s="89" t="s">
        <v>141</v>
      </c>
      <c r="B18" s="37"/>
      <c r="C18" s="18">
        <f>SUM(C11:C17)</f>
        <v>350000000</v>
      </c>
      <c r="D18" s="9"/>
      <c r="E18" s="18">
        <f>SUM(E11:E17)</f>
        <v>647275073</v>
      </c>
      <c r="F18" s="9"/>
      <c r="G18" s="18">
        <f>SUM(G11:G17)</f>
        <v>35000000</v>
      </c>
      <c r="H18" s="9"/>
      <c r="I18" s="18">
        <f>SUM(I11:I17)</f>
        <v>20000000</v>
      </c>
      <c r="J18" s="9"/>
      <c r="K18" s="18">
        <f>SUM(K11:K17)</f>
        <v>1047820233</v>
      </c>
      <c r="L18" s="9"/>
      <c r="M18" s="18">
        <f>SUM(M11:M17)</f>
        <v>-5349436</v>
      </c>
      <c r="N18" s="9"/>
      <c r="O18" s="18">
        <f>SUM(O11:O17)</f>
        <v>-28259002</v>
      </c>
      <c r="P18" s="9"/>
      <c r="Q18" s="18">
        <f>SUM(Q11:Q17)</f>
        <v>-33608438</v>
      </c>
      <c r="R18" s="9"/>
      <c r="S18" s="18">
        <f>SUM(S11:S17)</f>
        <v>2066486868</v>
      </c>
    </row>
    <row r="19" spans="1:20" ht="23.1" customHeight="1" thickTop="1" x14ac:dyDescent="0.25">
      <c r="A19" s="88"/>
      <c r="B19" s="37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20" ht="23.1" customHeight="1" x14ac:dyDescent="0.25">
      <c r="A20" s="89" t="s">
        <v>153</v>
      </c>
      <c r="B20" s="37"/>
      <c r="C20" s="9">
        <v>350000000</v>
      </c>
      <c r="D20" s="9"/>
      <c r="E20" s="9">
        <v>647275073</v>
      </c>
      <c r="F20" s="9"/>
      <c r="G20" s="9">
        <v>35000000</v>
      </c>
      <c r="H20" s="9"/>
      <c r="I20" s="9">
        <v>20000000</v>
      </c>
      <c r="J20" s="9"/>
      <c r="K20" s="9">
        <v>1047820233</v>
      </c>
      <c r="L20" s="9"/>
      <c r="M20" s="9">
        <v>-5349436</v>
      </c>
      <c r="N20" s="9"/>
      <c r="O20" s="9">
        <v>-28259002</v>
      </c>
      <c r="P20" s="9"/>
      <c r="Q20" s="9">
        <f>SUM(L20:O20)</f>
        <v>-33608438</v>
      </c>
      <c r="R20" s="9"/>
      <c r="S20" s="9">
        <f t="shared" ref="S20:S25" si="0">SUM(C20:K20,Q20)</f>
        <v>2066486868</v>
      </c>
    </row>
    <row r="21" spans="1:20" ht="23.1" customHeight="1" x14ac:dyDescent="0.25">
      <c r="A21" s="88" t="s">
        <v>172</v>
      </c>
      <c r="B21" s="37"/>
      <c r="C21" s="31">
        <v>0</v>
      </c>
      <c r="D21" s="9"/>
      <c r="E21" s="31">
        <v>0</v>
      </c>
      <c r="F21" s="9"/>
      <c r="G21" s="31">
        <v>0</v>
      </c>
      <c r="H21" s="9"/>
      <c r="I21" s="31">
        <v>0</v>
      </c>
      <c r="J21" s="9"/>
      <c r="K21" s="31">
        <v>-20430043</v>
      </c>
      <c r="L21" s="9"/>
      <c r="M21" s="31">
        <v>0</v>
      </c>
      <c r="N21" s="9"/>
      <c r="O21" s="31">
        <v>104105085</v>
      </c>
      <c r="P21" s="9"/>
      <c r="Q21" s="31">
        <f>SUM(L21:O21)</f>
        <v>104105085</v>
      </c>
      <c r="R21" s="9"/>
      <c r="S21" s="31">
        <f t="shared" si="0"/>
        <v>83675042</v>
      </c>
    </row>
    <row r="22" spans="1:20" ht="23.1" customHeight="1" x14ac:dyDescent="0.25">
      <c r="A22" s="89" t="s">
        <v>169</v>
      </c>
      <c r="B22" s="37"/>
      <c r="C22" s="9">
        <f>SUM(C20:C21)</f>
        <v>350000000</v>
      </c>
      <c r="D22" s="9"/>
      <c r="E22" s="9">
        <f>SUM(E20:E21)</f>
        <v>647275073</v>
      </c>
      <c r="F22" s="9"/>
      <c r="G22" s="9">
        <f>SUM(G20:G21)</f>
        <v>35000000</v>
      </c>
      <c r="H22" s="9"/>
      <c r="I22" s="9">
        <f>SUM(I20:I21)</f>
        <v>20000000</v>
      </c>
      <c r="J22" s="9"/>
      <c r="K22" s="9">
        <f>SUM(K20:K21)</f>
        <v>1027390190</v>
      </c>
      <c r="L22" s="9"/>
      <c r="M22" s="9">
        <f>SUM(M20:M21)</f>
        <v>-5349436</v>
      </c>
      <c r="N22" s="9"/>
      <c r="O22" s="9">
        <f>SUM(O20:O21)</f>
        <v>75846083</v>
      </c>
      <c r="P22" s="9"/>
      <c r="Q22" s="9">
        <f>SUM(M22:O22)</f>
        <v>70496647</v>
      </c>
      <c r="R22" s="9"/>
      <c r="S22" s="9">
        <f t="shared" si="0"/>
        <v>2150161910</v>
      </c>
    </row>
    <row r="23" spans="1:20" ht="23.1" customHeight="1" x14ac:dyDescent="0.25">
      <c r="A23" s="88" t="s">
        <v>174</v>
      </c>
      <c r="B23" s="37"/>
      <c r="C23" s="9">
        <v>0</v>
      </c>
      <c r="D23" s="9"/>
      <c r="E23" s="9">
        <v>0</v>
      </c>
      <c r="F23" s="9"/>
      <c r="G23" s="9">
        <v>0</v>
      </c>
      <c r="H23" s="9"/>
      <c r="I23" s="9">
        <v>0</v>
      </c>
      <c r="J23" s="9"/>
      <c r="K23" s="9">
        <f>'sce-com'!M23</f>
        <v>-44999449</v>
      </c>
      <c r="L23" s="9"/>
      <c r="M23" s="9">
        <v>0</v>
      </c>
      <c r="N23" s="9"/>
      <c r="O23" s="9">
        <v>0</v>
      </c>
      <c r="P23" s="9"/>
      <c r="Q23" s="9">
        <f>SUM(M23:O23)</f>
        <v>0</v>
      </c>
      <c r="R23" s="9"/>
      <c r="S23" s="9">
        <f t="shared" si="0"/>
        <v>-44999449</v>
      </c>
    </row>
    <row r="24" spans="1:20" ht="23.1" customHeight="1" x14ac:dyDescent="0.25">
      <c r="A24" s="88" t="s">
        <v>146</v>
      </c>
      <c r="B24" s="37"/>
      <c r="C24" s="9">
        <v>0</v>
      </c>
      <c r="D24" s="9"/>
      <c r="E24" s="9">
        <v>0</v>
      </c>
      <c r="F24" s="9"/>
      <c r="G24" s="9">
        <v>0</v>
      </c>
      <c r="H24" s="9"/>
      <c r="I24" s="9">
        <v>0</v>
      </c>
      <c r="J24" s="9"/>
      <c r="K24" s="9">
        <f>'PL&amp;CF'!F33</f>
        <v>71325050</v>
      </c>
      <c r="L24" s="9"/>
      <c r="M24" s="9">
        <v>0</v>
      </c>
      <c r="N24" s="9"/>
      <c r="O24" s="9">
        <v>0</v>
      </c>
      <c r="P24" s="9"/>
      <c r="Q24" s="9">
        <f>SUM(M24:O24)</f>
        <v>0</v>
      </c>
      <c r="R24" s="9"/>
      <c r="S24" s="9">
        <f t="shared" si="0"/>
        <v>71325050</v>
      </c>
      <c r="T24" s="37"/>
    </row>
    <row r="25" spans="1:20" ht="23.1" customHeight="1" x14ac:dyDescent="0.25">
      <c r="A25" s="88" t="s">
        <v>112</v>
      </c>
      <c r="B25" s="37"/>
      <c r="C25" s="9">
        <v>0</v>
      </c>
      <c r="D25" s="9"/>
      <c r="E25" s="9">
        <v>0</v>
      </c>
      <c r="F25" s="9"/>
      <c r="G25" s="9">
        <v>0</v>
      </c>
      <c r="H25" s="9"/>
      <c r="I25" s="9">
        <v>0</v>
      </c>
      <c r="J25" s="9"/>
      <c r="K25" s="9">
        <f>'PL&amp;CF'!F63</f>
        <v>-684786</v>
      </c>
      <c r="L25" s="9"/>
      <c r="M25" s="9">
        <f>'PL&amp;CF'!F57-'PL&amp;CF'!J57</f>
        <v>-986642</v>
      </c>
      <c r="N25" s="9"/>
      <c r="O25" s="9">
        <f>'PL&amp;CF'!J57</f>
        <v>-80259566</v>
      </c>
      <c r="P25" s="9"/>
      <c r="Q25" s="31">
        <f>SUM(M25:O25)</f>
        <v>-81246208</v>
      </c>
      <c r="R25" s="9"/>
      <c r="S25" s="9">
        <f t="shared" si="0"/>
        <v>-81930994</v>
      </c>
    </row>
    <row r="26" spans="1:20" ht="23.1" customHeight="1" thickBot="1" x14ac:dyDescent="0.3">
      <c r="A26" s="89" t="s">
        <v>154</v>
      </c>
      <c r="B26" s="37"/>
      <c r="C26" s="18">
        <f>SUM(C22:C25)</f>
        <v>350000000</v>
      </c>
      <c r="D26" s="9"/>
      <c r="E26" s="18">
        <f>SUM(E22:E25)</f>
        <v>647275073</v>
      </c>
      <c r="F26" s="9"/>
      <c r="G26" s="18">
        <f>SUM(G22:G25)</f>
        <v>35000000</v>
      </c>
      <c r="H26" s="9"/>
      <c r="I26" s="18">
        <f>SUM(I22:I25)</f>
        <v>20000000</v>
      </c>
      <c r="J26" s="9"/>
      <c r="K26" s="18">
        <f>SUM(K22:K25)</f>
        <v>1053031005</v>
      </c>
      <c r="L26" s="9"/>
      <c r="M26" s="18">
        <f>SUM(M22:M25)</f>
        <v>-6336078</v>
      </c>
      <c r="N26" s="9"/>
      <c r="O26" s="18">
        <f>SUM(O22:O25)</f>
        <v>-4413483</v>
      </c>
      <c r="P26" s="9"/>
      <c r="Q26" s="18">
        <f>SUM(Q22:Q25)</f>
        <v>-10749561</v>
      </c>
      <c r="R26" s="9"/>
      <c r="S26" s="18">
        <f>SUM(S22:S25)</f>
        <v>2094556517</v>
      </c>
    </row>
    <row r="27" spans="1:20" ht="23.1" customHeight="1" thickTop="1" x14ac:dyDescent="0.25">
      <c r="A27" s="88"/>
      <c r="B27" s="37"/>
      <c r="C27" s="10"/>
      <c r="D27" s="9"/>
      <c r="E27" s="10"/>
      <c r="F27" s="9"/>
      <c r="G27" s="10"/>
      <c r="H27" s="9"/>
      <c r="I27" s="10"/>
      <c r="J27" s="9"/>
      <c r="K27" s="10"/>
      <c r="L27" s="9"/>
      <c r="M27" s="10"/>
      <c r="N27" s="9"/>
      <c r="O27" s="10"/>
      <c r="P27" s="9"/>
      <c r="Q27" s="10"/>
      <c r="R27" s="9"/>
      <c r="S27" s="10"/>
    </row>
    <row r="28" spans="1:20" ht="23.1" customHeight="1" x14ac:dyDescent="0.25">
      <c r="A28" s="88" t="s">
        <v>12</v>
      </c>
      <c r="B28" s="37"/>
      <c r="C28" s="10"/>
      <c r="D28" s="37"/>
      <c r="E28" s="10"/>
      <c r="F28" s="37"/>
      <c r="G28" s="10"/>
      <c r="H28" s="37"/>
      <c r="I28" s="10"/>
      <c r="J28" s="37"/>
      <c r="K28" s="10"/>
      <c r="L28" s="37"/>
      <c r="M28" s="10"/>
      <c r="N28" s="37"/>
      <c r="O28" s="10"/>
      <c r="P28" s="37"/>
      <c r="Q28" s="10"/>
      <c r="R28" s="37"/>
      <c r="S28" s="10"/>
    </row>
  </sheetData>
  <mergeCells count="6">
    <mergeCell ref="G9:J9"/>
    <mergeCell ref="A1:E1"/>
    <mergeCell ref="C5:S5"/>
    <mergeCell ref="G8:K8"/>
    <mergeCell ref="L6:Q6"/>
    <mergeCell ref="A3:H3"/>
  </mergeCells>
  <printOptions horizontalCentered="1"/>
  <pageMargins left="0.19685039370078741" right="0.19685039370078741" top="0.9055118110236221" bottom="0" header="0.31496062992125984" footer="0.31496062992125984"/>
  <pageSetup paperSize="9" scale="7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8"/>
  <sheetViews>
    <sheetView showGridLines="0" tabSelected="1" view="pageBreakPreview" topLeftCell="A13" zoomScale="70" zoomScaleNormal="70" zoomScaleSheetLayoutView="70" workbookViewId="0">
      <selection activeCell="S26" sqref="S26"/>
    </sheetView>
  </sheetViews>
  <sheetFormatPr defaultColWidth="9" defaultRowHeight="23.1" customHeight="1" x14ac:dyDescent="0.25"/>
  <cols>
    <col min="1" max="1" width="31.375" style="8" customWidth="1"/>
    <col min="2" max="2" width="2" style="8" customWidth="1"/>
    <col min="3" max="3" width="7.375" style="8" customWidth="1"/>
    <col min="4" max="4" width="3.875" style="8" customWidth="1"/>
    <col min="5" max="5" width="15.25" style="8" customWidth="1"/>
    <col min="6" max="6" width="2" style="8" customWidth="1"/>
    <col min="7" max="7" width="15.25" style="8" customWidth="1"/>
    <col min="8" max="8" width="2" style="8" customWidth="1"/>
    <col min="9" max="9" width="15.25" style="8" customWidth="1"/>
    <col min="10" max="10" width="2" style="8" customWidth="1"/>
    <col min="11" max="11" width="15.25" style="8" customWidth="1"/>
    <col min="12" max="12" width="2" style="8" customWidth="1"/>
    <col min="13" max="13" width="15.25" style="8" customWidth="1"/>
    <col min="14" max="14" width="2" style="8" customWidth="1"/>
    <col min="15" max="15" width="18.625" style="8" bestFit="1" customWidth="1"/>
    <col min="16" max="16" width="2" style="8" customWidth="1"/>
    <col min="17" max="17" width="15.25" style="8" customWidth="1"/>
    <col min="18" max="16384" width="9" style="8"/>
  </cols>
  <sheetData>
    <row r="1" spans="1:17" ht="23.1" customHeight="1" x14ac:dyDescent="0.25">
      <c r="A1" s="109" t="s">
        <v>41</v>
      </c>
      <c r="B1" s="109"/>
      <c r="C1" s="109"/>
      <c r="D1" s="109"/>
      <c r="E1" s="109"/>
      <c r="F1" s="109"/>
      <c r="G1" s="109"/>
      <c r="H1" s="94"/>
      <c r="I1" s="19"/>
      <c r="J1" s="19"/>
      <c r="K1" s="19"/>
      <c r="L1" s="15"/>
      <c r="M1" s="19"/>
      <c r="N1" s="15"/>
      <c r="O1" s="19"/>
      <c r="P1" s="15"/>
      <c r="Q1" s="19"/>
    </row>
    <row r="2" spans="1:17" ht="23.1" customHeight="1" x14ac:dyDescent="0.25">
      <c r="A2" s="85" t="s">
        <v>64</v>
      </c>
      <c r="B2" s="85"/>
      <c r="C2" s="85"/>
      <c r="D2" s="77"/>
      <c r="E2" s="85"/>
      <c r="F2" s="77"/>
      <c r="G2" s="85"/>
      <c r="H2" s="85"/>
      <c r="I2" s="85"/>
      <c r="J2" s="77"/>
      <c r="K2" s="85"/>
      <c r="L2" s="77"/>
      <c r="N2" s="77"/>
      <c r="O2" s="85"/>
      <c r="P2" s="77"/>
    </row>
    <row r="3" spans="1:17" ht="23.1" customHeight="1" x14ac:dyDescent="0.25">
      <c r="A3" s="109" t="s">
        <v>152</v>
      </c>
      <c r="B3" s="109"/>
      <c r="C3" s="109"/>
      <c r="D3" s="109"/>
      <c r="E3" s="109"/>
      <c r="F3" s="109"/>
      <c r="G3" s="109"/>
      <c r="H3" s="109"/>
      <c r="I3" s="85"/>
      <c r="J3" s="85"/>
      <c r="K3" s="85"/>
      <c r="L3" s="77"/>
      <c r="M3" s="85"/>
      <c r="N3" s="77"/>
      <c r="O3" s="85"/>
      <c r="P3" s="77"/>
      <c r="Q3" s="85"/>
    </row>
    <row r="4" spans="1:17" ht="23.1" customHeight="1" x14ac:dyDescent="0.25">
      <c r="A4" s="94"/>
      <c r="B4" s="94"/>
      <c r="C4" s="94"/>
      <c r="D4" s="94"/>
      <c r="E4" s="94"/>
      <c r="F4" s="94"/>
      <c r="G4" s="94"/>
      <c r="H4" s="94"/>
      <c r="I4" s="85"/>
      <c r="J4" s="94"/>
      <c r="K4" s="85"/>
      <c r="L4" s="77"/>
      <c r="M4" s="86"/>
      <c r="N4" s="77"/>
      <c r="O4" s="85"/>
      <c r="P4" s="77"/>
      <c r="Q4" s="86" t="s">
        <v>42</v>
      </c>
    </row>
    <row r="5" spans="1:17" ht="23.1" customHeight="1" x14ac:dyDescent="0.25">
      <c r="A5" s="94"/>
      <c r="B5" s="94"/>
      <c r="C5" s="94"/>
      <c r="D5" s="94"/>
      <c r="E5" s="115" t="s">
        <v>3</v>
      </c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</row>
    <row r="6" spans="1:17" ht="23.1" customHeight="1" x14ac:dyDescent="0.25">
      <c r="A6" s="94"/>
      <c r="B6" s="94"/>
      <c r="C6" s="94"/>
      <c r="D6" s="94"/>
      <c r="E6" s="94"/>
      <c r="F6" s="94"/>
      <c r="G6" s="94"/>
      <c r="H6" s="94"/>
      <c r="I6" s="85"/>
      <c r="J6" s="77"/>
      <c r="K6" s="85"/>
      <c r="L6" s="77"/>
      <c r="M6" s="85"/>
      <c r="N6" s="77"/>
      <c r="O6" s="72" t="s">
        <v>47</v>
      </c>
      <c r="P6" s="94"/>
      <c r="Q6" s="86"/>
    </row>
    <row r="7" spans="1:17" ht="23.1" customHeight="1" x14ac:dyDescent="0.25">
      <c r="A7" s="99"/>
      <c r="B7" s="99"/>
      <c r="C7" s="99"/>
      <c r="D7" s="99"/>
      <c r="E7" s="99"/>
      <c r="F7" s="99"/>
      <c r="G7" s="99"/>
      <c r="H7" s="99"/>
      <c r="I7" s="85"/>
      <c r="J7" s="77"/>
      <c r="K7" s="85"/>
      <c r="L7" s="77"/>
      <c r="M7" s="85"/>
      <c r="N7" s="77"/>
      <c r="O7" s="72" t="s">
        <v>77</v>
      </c>
      <c r="P7" s="99"/>
      <c r="Q7" s="86"/>
    </row>
    <row r="8" spans="1:17" ht="23.1" customHeight="1" x14ac:dyDescent="0.25">
      <c r="A8" s="88"/>
      <c r="B8" s="88"/>
      <c r="C8" s="88"/>
      <c r="D8" s="37"/>
      <c r="E8" s="87"/>
      <c r="F8" s="37"/>
      <c r="I8" s="116" t="s">
        <v>26</v>
      </c>
      <c r="J8" s="116"/>
      <c r="K8" s="116"/>
      <c r="L8" s="116"/>
      <c r="M8" s="116"/>
      <c r="N8" s="37"/>
      <c r="O8" s="72" t="s">
        <v>140</v>
      </c>
      <c r="P8" s="37"/>
      <c r="Q8" s="87"/>
    </row>
    <row r="9" spans="1:17" s="87" customFormat="1" ht="23.1" customHeight="1" x14ac:dyDescent="0.25">
      <c r="A9" s="88"/>
      <c r="B9" s="88"/>
      <c r="C9" s="88"/>
      <c r="D9" s="72"/>
      <c r="E9" s="87" t="s">
        <v>44</v>
      </c>
      <c r="F9" s="72"/>
      <c r="G9" s="87" t="s">
        <v>45</v>
      </c>
      <c r="I9" s="114" t="s">
        <v>46</v>
      </c>
      <c r="J9" s="114"/>
      <c r="K9" s="114"/>
      <c r="L9" s="114"/>
      <c r="M9" s="72"/>
      <c r="N9" s="72"/>
      <c r="O9" s="87" t="s">
        <v>170</v>
      </c>
      <c r="P9" s="72"/>
    </row>
    <row r="10" spans="1:17" s="87" customFormat="1" ht="23.1" customHeight="1" x14ac:dyDescent="0.25">
      <c r="A10" s="88"/>
      <c r="B10" s="88"/>
      <c r="C10" s="16"/>
      <c r="D10" s="72"/>
      <c r="E10" s="95" t="s">
        <v>48</v>
      </c>
      <c r="F10" s="72"/>
      <c r="G10" s="95" t="s">
        <v>49</v>
      </c>
      <c r="H10" s="72"/>
      <c r="I10" s="95" t="s">
        <v>50</v>
      </c>
      <c r="J10" s="72"/>
      <c r="K10" s="95" t="s">
        <v>51</v>
      </c>
      <c r="L10" s="72"/>
      <c r="M10" s="95" t="s">
        <v>52</v>
      </c>
      <c r="N10" s="72"/>
      <c r="O10" s="100" t="s">
        <v>168</v>
      </c>
      <c r="P10" s="72"/>
      <c r="Q10" s="95" t="s">
        <v>43</v>
      </c>
    </row>
    <row r="11" spans="1:17" ht="23.1" customHeight="1" x14ac:dyDescent="0.25">
      <c r="A11" s="89" t="s">
        <v>142</v>
      </c>
      <c r="B11" s="88"/>
      <c r="C11" s="96"/>
      <c r="D11" s="37"/>
      <c r="E11" s="9">
        <v>340000000</v>
      </c>
      <c r="F11" s="9"/>
      <c r="G11" s="9">
        <v>647260093</v>
      </c>
      <c r="H11" s="9"/>
      <c r="I11" s="9">
        <v>34000000</v>
      </c>
      <c r="J11" s="9"/>
      <c r="K11" s="9">
        <v>20000000</v>
      </c>
      <c r="L11" s="9"/>
      <c r="M11" s="9">
        <v>1035119143</v>
      </c>
      <c r="N11" s="9"/>
      <c r="O11" s="9">
        <v>-15797649</v>
      </c>
      <c r="P11" s="9"/>
      <c r="Q11" s="9">
        <f>SUM(E11:M11,O11)</f>
        <v>2060581587</v>
      </c>
    </row>
    <row r="12" spans="1:17" ht="23.1" customHeight="1" x14ac:dyDescent="0.25">
      <c r="A12" s="88" t="s">
        <v>167</v>
      </c>
      <c r="B12" s="88"/>
      <c r="C12" s="96"/>
      <c r="D12" s="37"/>
      <c r="E12" s="9">
        <v>10000000</v>
      </c>
      <c r="F12" s="9"/>
      <c r="G12" s="9">
        <v>14980</v>
      </c>
      <c r="H12" s="9"/>
      <c r="I12" s="9">
        <v>0</v>
      </c>
      <c r="J12" s="9"/>
      <c r="K12" s="9">
        <v>0</v>
      </c>
      <c r="L12" s="9"/>
      <c r="M12" s="9">
        <v>0</v>
      </c>
      <c r="N12" s="9"/>
      <c r="O12" s="9">
        <v>0</v>
      </c>
      <c r="P12" s="9"/>
      <c r="Q12" s="9">
        <f>SUM(E12:M12,O12)</f>
        <v>10014980</v>
      </c>
    </row>
    <row r="13" spans="1:17" ht="23.1" customHeight="1" x14ac:dyDescent="0.25">
      <c r="A13" s="88" t="s">
        <v>137</v>
      </c>
      <c r="B13" s="88"/>
      <c r="C13" s="96"/>
      <c r="D13" s="37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ht="23.1" customHeight="1" x14ac:dyDescent="0.25">
      <c r="A14" s="8" t="s">
        <v>138</v>
      </c>
      <c r="B14" s="88"/>
      <c r="C14" s="96"/>
      <c r="D14" s="37"/>
      <c r="E14" s="9">
        <v>0</v>
      </c>
      <c r="F14" s="9"/>
      <c r="G14" s="9">
        <v>0</v>
      </c>
      <c r="H14" s="9"/>
      <c r="I14" s="9">
        <v>1000000</v>
      </c>
      <c r="J14" s="9"/>
      <c r="K14" s="9">
        <v>0</v>
      </c>
      <c r="L14" s="9"/>
      <c r="M14" s="9">
        <v>-1000000</v>
      </c>
      <c r="N14" s="9"/>
      <c r="O14" s="9">
        <v>0</v>
      </c>
      <c r="P14" s="9"/>
      <c r="Q14" s="9">
        <f>SUM(E14:M14,O14)</f>
        <v>0</v>
      </c>
    </row>
    <row r="15" spans="1:17" ht="23.1" customHeight="1" x14ac:dyDescent="0.25">
      <c r="A15" s="88" t="s">
        <v>174</v>
      </c>
      <c r="B15" s="88"/>
      <c r="C15" s="96"/>
      <c r="D15" s="37"/>
      <c r="E15" s="9">
        <v>0</v>
      </c>
      <c r="F15" s="9"/>
      <c r="G15" s="9">
        <v>0</v>
      </c>
      <c r="H15" s="9"/>
      <c r="I15" s="9">
        <v>0</v>
      </c>
      <c r="J15" s="9"/>
      <c r="K15" s="9">
        <v>0</v>
      </c>
      <c r="L15" s="9"/>
      <c r="M15" s="9">
        <v>-60999928</v>
      </c>
      <c r="N15" s="9"/>
      <c r="O15" s="9">
        <v>0</v>
      </c>
      <c r="P15" s="9"/>
      <c r="Q15" s="9">
        <f>SUM(E15:M15,O15)</f>
        <v>-60999928</v>
      </c>
    </row>
    <row r="16" spans="1:17" ht="23.1" customHeight="1" x14ac:dyDescent="0.25">
      <c r="A16" s="88" t="s">
        <v>146</v>
      </c>
      <c r="B16" s="88"/>
      <c r="C16" s="70"/>
      <c r="D16" s="37"/>
      <c r="E16" s="9">
        <v>0</v>
      </c>
      <c r="F16" s="9"/>
      <c r="G16" s="9">
        <v>0</v>
      </c>
      <c r="H16" s="9"/>
      <c r="I16" s="9">
        <v>0</v>
      </c>
      <c r="J16" s="9"/>
      <c r="K16" s="9">
        <v>0</v>
      </c>
      <c r="L16" s="9"/>
      <c r="M16" s="9">
        <v>31258591</v>
      </c>
      <c r="N16" s="9"/>
      <c r="O16" s="9">
        <v>0</v>
      </c>
      <c r="P16" s="9"/>
      <c r="Q16" s="9">
        <f>SUM(E16:M16,O16)</f>
        <v>31258591</v>
      </c>
    </row>
    <row r="17" spans="1:17" ht="23.1" customHeight="1" x14ac:dyDescent="0.25">
      <c r="A17" s="88" t="s">
        <v>112</v>
      </c>
      <c r="B17" s="88"/>
      <c r="C17" s="70"/>
      <c r="D17" s="37"/>
      <c r="E17" s="9">
        <v>0</v>
      </c>
      <c r="F17" s="9"/>
      <c r="G17" s="9">
        <v>0</v>
      </c>
      <c r="H17" s="9"/>
      <c r="I17" s="9">
        <v>0</v>
      </c>
      <c r="J17" s="9"/>
      <c r="K17" s="9">
        <v>0</v>
      </c>
      <c r="L17" s="9"/>
      <c r="M17" s="9">
        <v>-4140212</v>
      </c>
      <c r="N17" s="9"/>
      <c r="O17" s="9">
        <v>-12461353</v>
      </c>
      <c r="P17" s="9"/>
      <c r="Q17" s="9">
        <f>SUM(E17:M17,O17)</f>
        <v>-16601565</v>
      </c>
    </row>
    <row r="18" spans="1:17" ht="23.1" customHeight="1" thickBot="1" x14ac:dyDescent="0.3">
      <c r="A18" s="89" t="s">
        <v>141</v>
      </c>
      <c r="B18" s="88"/>
      <c r="C18" s="70"/>
      <c r="D18" s="37"/>
      <c r="E18" s="18">
        <f>SUM(E11:E17)</f>
        <v>350000000</v>
      </c>
      <c r="F18" s="9"/>
      <c r="G18" s="18">
        <f>SUM(G11:G17)</f>
        <v>647275073</v>
      </c>
      <c r="H18" s="9"/>
      <c r="I18" s="18">
        <f>SUM(I11:I17)</f>
        <v>35000000</v>
      </c>
      <c r="J18" s="9"/>
      <c r="K18" s="18">
        <f>SUM(K11:K17)</f>
        <v>20000000</v>
      </c>
      <c r="L18" s="9"/>
      <c r="M18" s="18">
        <f>SUM(M11:M17)</f>
        <v>1000237594</v>
      </c>
      <c r="N18" s="9"/>
      <c r="O18" s="18">
        <f>SUM(O11:O17)</f>
        <v>-28259002</v>
      </c>
      <c r="P18" s="9"/>
      <c r="Q18" s="18">
        <f>SUM(Q11:Q17)</f>
        <v>2024253665</v>
      </c>
    </row>
    <row r="19" spans="1:17" ht="23.1" customHeight="1" thickTop="1" x14ac:dyDescent="0.25">
      <c r="A19" s="88"/>
      <c r="B19" s="88"/>
      <c r="C19" s="96"/>
      <c r="D19" s="37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1:17" ht="23.1" customHeight="1" x14ac:dyDescent="0.25">
      <c r="A20" s="89" t="s">
        <v>153</v>
      </c>
      <c r="B20" s="88"/>
      <c r="C20" s="96"/>
      <c r="D20" s="37"/>
      <c r="E20" s="9">
        <v>350000000</v>
      </c>
      <c r="F20" s="9"/>
      <c r="G20" s="9">
        <v>647275073</v>
      </c>
      <c r="H20" s="9"/>
      <c r="I20" s="9">
        <v>35000000</v>
      </c>
      <c r="J20" s="9"/>
      <c r="K20" s="9">
        <v>20000000</v>
      </c>
      <c r="L20" s="9"/>
      <c r="M20" s="9">
        <v>1000237594</v>
      </c>
      <c r="N20" s="9"/>
      <c r="O20" s="9">
        <v>-28259002</v>
      </c>
      <c r="P20" s="9"/>
      <c r="Q20" s="9">
        <f t="shared" ref="Q20:Q22" si="0">SUM(E20:M20,O20)</f>
        <v>2024253665</v>
      </c>
    </row>
    <row r="21" spans="1:17" ht="23.1" customHeight="1" x14ac:dyDescent="0.25">
      <c r="A21" s="88" t="s">
        <v>172</v>
      </c>
      <c r="B21" s="88"/>
      <c r="C21" s="96"/>
      <c r="D21" s="37"/>
      <c r="E21" s="31">
        <v>0</v>
      </c>
      <c r="F21" s="9"/>
      <c r="G21" s="31">
        <v>0</v>
      </c>
      <c r="H21" s="9"/>
      <c r="I21" s="31">
        <v>0</v>
      </c>
      <c r="J21" s="9"/>
      <c r="K21" s="31">
        <v>0</v>
      </c>
      <c r="L21" s="9"/>
      <c r="M21" s="31">
        <v>-20430043</v>
      </c>
      <c r="N21" s="9"/>
      <c r="O21" s="31">
        <v>148284761</v>
      </c>
      <c r="P21" s="9"/>
      <c r="Q21" s="31">
        <f t="shared" si="0"/>
        <v>127854718</v>
      </c>
    </row>
    <row r="22" spans="1:17" ht="23.1" customHeight="1" x14ac:dyDescent="0.25">
      <c r="A22" s="89" t="s">
        <v>169</v>
      </c>
      <c r="B22" s="88"/>
      <c r="C22" s="96"/>
      <c r="D22" s="37"/>
      <c r="E22" s="9">
        <f>SUM(E20:E21)</f>
        <v>350000000</v>
      </c>
      <c r="F22" s="9"/>
      <c r="G22" s="9">
        <f>SUM(G20:G21)</f>
        <v>647275073</v>
      </c>
      <c r="H22" s="9"/>
      <c r="I22" s="9">
        <f>SUM(I20:I21)</f>
        <v>35000000</v>
      </c>
      <c r="J22" s="9"/>
      <c r="K22" s="9">
        <f>SUM(K20:K21)</f>
        <v>20000000</v>
      </c>
      <c r="L22" s="9"/>
      <c r="M22" s="9">
        <f>SUM(M20:M21)</f>
        <v>979807551</v>
      </c>
      <c r="N22" s="9"/>
      <c r="O22" s="9">
        <f>SUM(O20:O21)</f>
        <v>120025759</v>
      </c>
      <c r="P22" s="9"/>
      <c r="Q22" s="9">
        <f t="shared" si="0"/>
        <v>2152108383</v>
      </c>
    </row>
    <row r="23" spans="1:17" ht="23.1" customHeight="1" x14ac:dyDescent="0.25">
      <c r="A23" s="88" t="s">
        <v>174</v>
      </c>
      <c r="B23" s="88"/>
      <c r="C23" s="96"/>
      <c r="D23" s="37"/>
      <c r="E23" s="9">
        <v>0</v>
      </c>
      <c r="F23" s="9"/>
      <c r="G23" s="9">
        <v>0</v>
      </c>
      <c r="H23" s="9"/>
      <c r="I23" s="9">
        <v>0</v>
      </c>
      <c r="J23" s="9"/>
      <c r="K23" s="9">
        <v>0</v>
      </c>
      <c r="L23" s="9"/>
      <c r="M23" s="9">
        <v>-44999449</v>
      </c>
      <c r="N23" s="9"/>
      <c r="O23" s="9">
        <v>0</v>
      </c>
      <c r="P23" s="9"/>
      <c r="Q23" s="9">
        <f>SUM(E23:M23,O23)</f>
        <v>-44999449</v>
      </c>
    </row>
    <row r="24" spans="1:17" ht="23.1" customHeight="1" x14ac:dyDescent="0.25">
      <c r="A24" s="88" t="s">
        <v>146</v>
      </c>
      <c r="B24" s="88"/>
      <c r="C24" s="70"/>
      <c r="D24" s="37"/>
      <c r="E24" s="9">
        <v>0</v>
      </c>
      <c r="F24" s="9"/>
      <c r="G24" s="9">
        <v>0</v>
      </c>
      <c r="H24" s="9"/>
      <c r="I24" s="9">
        <v>0</v>
      </c>
      <c r="J24" s="9"/>
      <c r="K24" s="9">
        <v>0</v>
      </c>
      <c r="L24" s="9"/>
      <c r="M24" s="9">
        <f>'PL&amp;CF'!J33</f>
        <v>64168751</v>
      </c>
      <c r="N24" s="9"/>
      <c r="O24" s="9">
        <v>0</v>
      </c>
      <c r="P24" s="9"/>
      <c r="Q24" s="9">
        <f>SUM(E24:M24,O24)</f>
        <v>64168751</v>
      </c>
    </row>
    <row r="25" spans="1:17" ht="23.1" customHeight="1" x14ac:dyDescent="0.25">
      <c r="A25" s="88" t="s">
        <v>112</v>
      </c>
      <c r="B25" s="88"/>
      <c r="C25" s="70"/>
      <c r="D25" s="37"/>
      <c r="E25" s="9">
        <v>0</v>
      </c>
      <c r="F25" s="9"/>
      <c r="G25" s="9">
        <v>0</v>
      </c>
      <c r="H25" s="9"/>
      <c r="I25" s="9">
        <v>0</v>
      </c>
      <c r="J25" s="9"/>
      <c r="K25" s="9">
        <v>0</v>
      </c>
      <c r="L25" s="9"/>
      <c r="M25" s="9">
        <f>'PL&amp;CF'!J63</f>
        <v>-684786</v>
      </c>
      <c r="N25" s="9"/>
      <c r="O25" s="9">
        <f>'PL&amp;CF'!J57</f>
        <v>-80259566</v>
      </c>
      <c r="P25" s="9"/>
      <c r="Q25" s="9">
        <f>SUM(E25:M25,O25)</f>
        <v>-80944352</v>
      </c>
    </row>
    <row r="26" spans="1:17" ht="23.1" customHeight="1" thickBot="1" x14ac:dyDescent="0.3">
      <c r="A26" s="89" t="s">
        <v>154</v>
      </c>
      <c r="B26" s="88"/>
      <c r="C26" s="88"/>
      <c r="D26" s="37"/>
      <c r="E26" s="18">
        <f>SUM(E22:E25)</f>
        <v>350000000</v>
      </c>
      <c r="F26" s="9"/>
      <c r="G26" s="18">
        <f>SUM(G22:G25)</f>
        <v>647275073</v>
      </c>
      <c r="H26" s="9"/>
      <c r="I26" s="18">
        <f>SUM(I22:I25)</f>
        <v>35000000</v>
      </c>
      <c r="J26" s="9"/>
      <c r="K26" s="18">
        <f>SUM(K22:K25)</f>
        <v>20000000</v>
      </c>
      <c r="L26" s="9"/>
      <c r="M26" s="18">
        <f>SUM(M22:M25)</f>
        <v>998292067</v>
      </c>
      <c r="N26" s="9"/>
      <c r="O26" s="18">
        <f>SUM(O22:O25)</f>
        <v>39766193</v>
      </c>
      <c r="P26" s="9"/>
      <c r="Q26" s="18">
        <f>SUM(Q22:Q25)</f>
        <v>2090333333</v>
      </c>
    </row>
    <row r="27" spans="1:17" ht="23.1" customHeight="1" thickTop="1" x14ac:dyDescent="0.25">
      <c r="A27" s="88"/>
      <c r="B27" s="88"/>
      <c r="C27" s="88"/>
      <c r="D27" s="37"/>
      <c r="E27" s="10"/>
      <c r="F27" s="9"/>
      <c r="G27" s="10"/>
      <c r="H27" s="9"/>
      <c r="I27" s="10"/>
      <c r="J27" s="9"/>
      <c r="K27" s="10"/>
      <c r="L27" s="9"/>
      <c r="M27" s="10"/>
      <c r="N27" s="9"/>
      <c r="O27" s="10"/>
      <c r="P27" s="9"/>
      <c r="Q27" s="10"/>
    </row>
    <row r="28" spans="1:17" ht="23.1" customHeight="1" x14ac:dyDescent="0.25">
      <c r="A28" s="88" t="s">
        <v>12</v>
      </c>
      <c r="B28" s="6"/>
      <c r="C28" s="6"/>
      <c r="D28" s="37"/>
      <c r="F28" s="37"/>
      <c r="J28" s="37"/>
      <c r="L28" s="37"/>
      <c r="N28" s="37"/>
      <c r="P28" s="37"/>
    </row>
  </sheetData>
  <mergeCells count="5">
    <mergeCell ref="A1:G1"/>
    <mergeCell ref="E5:Q5"/>
    <mergeCell ref="I8:M8"/>
    <mergeCell ref="I9:L9"/>
    <mergeCell ref="A3:H3"/>
  </mergeCells>
  <printOptions horizontalCentered="1"/>
  <pageMargins left="0.39370078740157483" right="0.39370078740157483" top="0.9055118110236221" bottom="0" header="0.31496062992125984" footer="0.31496062992125984"/>
  <pageSetup paperSize="9" scale="75" orientation="landscape" r:id="rId1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51016</vt:lpwstr>
  </property>
  <property fmtid="{D5CDD505-2E9C-101B-9397-08002B2CF9AE}" pid="4" name="OptimizationTime">
    <vt:lpwstr>20210223_1307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PL&amp;CF</vt:lpstr>
      <vt:lpstr>sce-equity</vt:lpstr>
      <vt:lpstr>sce-com</vt:lpstr>
      <vt:lpstr>bs!Print_Area</vt:lpstr>
      <vt:lpstr>'PL&amp;CF'!Print_Area</vt:lpstr>
      <vt:lpstr>'sce-equity'!Print_Area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PLW</dc:creator>
  <cp:lastModifiedBy>Rewadee Uthaiwattanatorn</cp:lastModifiedBy>
  <cp:lastPrinted>2021-02-17T13:08:30Z</cp:lastPrinted>
  <dcterms:created xsi:type="dcterms:W3CDTF">2011-05-02T09:20:31Z</dcterms:created>
  <dcterms:modified xsi:type="dcterms:W3CDTF">2021-02-23T05:41:59Z</dcterms:modified>
</cp:coreProperties>
</file>