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20\Convert Q1'20\"/>
    </mc:Choice>
  </mc:AlternateContent>
  <xr:revisionPtr revIDLastSave="0" documentId="13_ncr:1_{710A9955-4938-48F9-AAD8-8022F3F77DEC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bs" sheetId="7" r:id="rId1"/>
    <sheet name="PL&amp;CF" sheetId="9" r:id="rId2"/>
    <sheet name="sce-equity" sheetId="4" r:id="rId3"/>
    <sheet name="sce-com" sheetId="5" r:id="rId4"/>
  </sheets>
  <definedNames>
    <definedName name="_xlnm.Print_Area" localSheetId="0">bs!$A$1:$L$86</definedName>
    <definedName name="_xlnm.Print_Area" localSheetId="1">'PL&amp;CF'!$A$1:$L$101</definedName>
    <definedName name="_xlnm.Print_Area" localSheetId="2">'sce-equity'!$A$1:$T$24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3" i="9" l="1"/>
  <c r="Q19" i="5" l="1"/>
  <c r="Q17" i="5"/>
  <c r="Q18" i="5"/>
  <c r="H85" i="9" l="1"/>
  <c r="F85" i="9"/>
  <c r="J29" i="7"/>
  <c r="F29" i="7"/>
  <c r="J85" i="9" l="1"/>
  <c r="T18" i="4"/>
  <c r="R19" i="4"/>
  <c r="R18" i="4"/>
  <c r="L19" i="4"/>
  <c r="F53" i="7"/>
  <c r="H78" i="7" l="1"/>
  <c r="J78" i="7"/>
  <c r="F78" i="7"/>
  <c r="F17" i="7" l="1"/>
  <c r="J27" i="9" l="1"/>
  <c r="J17" i="7" l="1"/>
  <c r="F27" i="9"/>
  <c r="F31" i="9" s="1"/>
  <c r="F12" i="9"/>
  <c r="F15" i="9" s="1"/>
  <c r="F22" i="9" s="1"/>
  <c r="F89" i="9"/>
  <c r="F95" i="9" s="1"/>
  <c r="F97" i="9" s="1"/>
  <c r="F32" i="9" l="1"/>
  <c r="F34" i="9" s="1"/>
  <c r="F49" i="9" l="1"/>
  <c r="L20" i="4"/>
  <c r="R14" i="4"/>
  <c r="Q13" i="5"/>
  <c r="O19" i="5"/>
  <c r="M19" i="5"/>
  <c r="K19" i="5"/>
  <c r="I19" i="5"/>
  <c r="G19" i="5"/>
  <c r="E19" i="5"/>
  <c r="P19" i="4"/>
  <c r="N19" i="4"/>
  <c r="J19" i="4"/>
  <c r="H19" i="4"/>
  <c r="F19" i="4"/>
  <c r="D19" i="4"/>
  <c r="L93" i="9"/>
  <c r="J93" i="9"/>
  <c r="H93" i="9"/>
  <c r="L31" i="9" l="1"/>
  <c r="J31" i="9"/>
  <c r="H31" i="9"/>
  <c r="H17" i="7" l="1"/>
  <c r="L58" i="9" l="1"/>
  <c r="J58" i="9"/>
  <c r="O21" i="5" s="1"/>
  <c r="O22" i="5" s="1"/>
  <c r="J89" i="9" l="1"/>
  <c r="J95" i="9" s="1"/>
  <c r="J97" i="9" s="1"/>
  <c r="F37" i="9" l="1"/>
  <c r="R20" i="4"/>
  <c r="L53" i="7"/>
  <c r="T20" i="4" l="1"/>
  <c r="H29" i="7" l="1"/>
  <c r="J12" i="9" l="1"/>
  <c r="J15" i="9" s="1"/>
  <c r="J22" i="9" s="1"/>
  <c r="H58" i="9"/>
  <c r="F58" i="9"/>
  <c r="J53" i="7"/>
  <c r="N15" i="4"/>
  <c r="L15" i="4"/>
  <c r="R12" i="4"/>
  <c r="T12" i="4" s="1"/>
  <c r="R13" i="4"/>
  <c r="T13" i="4" s="1"/>
  <c r="T14" i="4"/>
  <c r="D15" i="4"/>
  <c r="D22" i="4" s="1"/>
  <c r="F15" i="4"/>
  <c r="F22" i="4" s="1"/>
  <c r="H15" i="4"/>
  <c r="H22" i="4" s="1"/>
  <c r="J15" i="4"/>
  <c r="J22" i="4" s="1"/>
  <c r="P15" i="4"/>
  <c r="Q14" i="5"/>
  <c r="Q12" i="5"/>
  <c r="E15" i="5"/>
  <c r="E22" i="5" s="1"/>
  <c r="E23" i="5" s="1"/>
  <c r="G15" i="5"/>
  <c r="G22" i="5" s="1"/>
  <c r="G23" i="5" s="1"/>
  <c r="I15" i="5"/>
  <c r="I22" i="5" s="1"/>
  <c r="I23" i="5" s="1"/>
  <c r="K15" i="5"/>
  <c r="M15" i="5"/>
  <c r="O15" i="5"/>
  <c r="K22" i="5"/>
  <c r="K23" i="5" s="1"/>
  <c r="H12" i="9"/>
  <c r="H15" i="9" s="1"/>
  <c r="H22" i="9" s="1"/>
  <c r="L12" i="9"/>
  <c r="L15" i="9" s="1"/>
  <c r="L22" i="9" s="1"/>
  <c r="L85" i="9"/>
  <c r="H89" i="9"/>
  <c r="H95" i="9" s="1"/>
  <c r="L89" i="9"/>
  <c r="L95" i="9" s="1"/>
  <c r="L29" i="7"/>
  <c r="H53" i="7"/>
  <c r="L78" i="7"/>
  <c r="N21" i="4" l="1"/>
  <c r="O23" i="5"/>
  <c r="P21" i="4"/>
  <c r="P22" i="4" s="1"/>
  <c r="L97" i="9"/>
  <c r="L32" i="9"/>
  <c r="L34" i="9" s="1"/>
  <c r="Q15" i="5"/>
  <c r="H97" i="9"/>
  <c r="H32" i="9"/>
  <c r="H34" i="9" s="1"/>
  <c r="R15" i="4"/>
  <c r="T19" i="4" s="1"/>
  <c r="F79" i="7"/>
  <c r="H79" i="7"/>
  <c r="L79" i="7"/>
  <c r="T15" i="4"/>
  <c r="J79" i="7"/>
  <c r="J32" i="9"/>
  <c r="J34" i="9" s="1"/>
  <c r="M20" i="5" s="1"/>
  <c r="M22" i="5" s="1"/>
  <c r="N22" i="4" l="1"/>
  <c r="R21" i="4"/>
  <c r="R22" i="4" s="1"/>
  <c r="H37" i="9"/>
  <c r="H49" i="9"/>
  <c r="H60" i="9" s="1"/>
  <c r="L49" i="9"/>
  <c r="L60" i="9" s="1"/>
  <c r="L37" i="9"/>
  <c r="Q21" i="5"/>
  <c r="J49" i="9"/>
  <c r="J60" i="9" s="1"/>
  <c r="J37" i="9"/>
  <c r="L22" i="4"/>
  <c r="F60" i="9"/>
  <c r="T21" i="4" l="1"/>
  <c r="T22" i="4" s="1"/>
  <c r="Q20" i="5"/>
  <c r="Q22" i="5" s="1"/>
  <c r="Q23" i="5" s="1"/>
  <c r="M23" i="5"/>
</calcChain>
</file>

<file path=xl/sharedStrings.xml><?xml version="1.0" encoding="utf-8"?>
<sst xmlns="http://schemas.openxmlformats.org/spreadsheetml/2006/main" count="292" uniqueCount="180">
  <si>
    <t xml:space="preserve">บริษัท นวกิจประกันภัย จำกัด (มหาชน) </t>
  </si>
  <si>
    <t>งบแสดงฐานะการเงิน</t>
  </si>
  <si>
    <t>(หน่วย: บาท)</t>
  </si>
  <si>
    <t>งบการเงินเฉพาะกิจการ</t>
  </si>
  <si>
    <t>หมายเหตุ</t>
  </si>
  <si>
    <t>สินทรัพย์</t>
  </si>
  <si>
    <t>เงินสดและรายการเทียบเท่าเงินสด</t>
  </si>
  <si>
    <t>สินทรัพย์ลงทุน</t>
  </si>
  <si>
    <t xml:space="preserve">   เงินลงทุนในหลักทรัพย์</t>
  </si>
  <si>
    <t>เงินลงทุนในบริษัทร่วม</t>
  </si>
  <si>
    <t>สินทรัพย์อื่น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</si>
  <si>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</si>
  <si>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</si>
  <si>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</si>
  <si>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</t>
  </si>
  <si>
    <t>เจ้าหนี้บริษัทประกันภัยต่อ</t>
  </si>
  <si>
    <t>หนี้สินจากสัญญาประกันภัย</t>
  </si>
  <si>
    <t>หนี้สินอื่น</t>
  </si>
  <si>
    <t xml:space="preserve">   ค่าจ้างและค่าบำเหน็จค้างจ่าย</t>
  </si>
  <si>
    <t xml:space="preserve">   ค่าใช้จ่ายค้างจ่าย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</si>
  <si>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</si>
  <si>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</si>
  <si>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</si>
  <si>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</si>
  <si>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</si>
  <si>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</si>
  <si>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</si>
  <si>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 xml:space="preserve">   จัดสรรแล้ว</t>
  </si>
  <si>
    <t xml:space="preserve">      สำรองทั่วไป</t>
  </si>
  <si>
    <t>รวมหนี้สินและส่วนของเจ้าของ</t>
  </si>
  <si>
    <t>กรรมการ</t>
  </si>
  <si>
    <t>รายได้</t>
  </si>
  <si>
    <t>รายได้ค่าจ้างและค่าบำเหน็จ</t>
  </si>
  <si>
    <t>รวมรายได้</t>
  </si>
  <si>
    <t>ค่าใช้จ่าย</t>
  </si>
  <si>
    <t>ค่าใช้จ่ายในการดำเนินงาน</t>
  </si>
  <si>
    <t>รายได้อื่น</t>
  </si>
  <si>
    <t>กำไรขาดทุนเบ็ดเสร็จอื่น</t>
  </si>
  <si>
    <t>งบกระแสเงินสด</t>
  </si>
  <si>
    <t>ค่าใช้จ่ายในการรับประกันภัยอื่น</t>
  </si>
  <si>
    <t>ดอกเบี้ยรับ</t>
  </si>
  <si>
    <t>เงินปันผลรับ</t>
  </si>
  <si>
    <t>บริษัท นวกิจประกันภัย จำกัด (มหาชน)</t>
  </si>
  <si>
    <t xml:space="preserve"> (หน่วย: บาท)</t>
  </si>
  <si>
    <t>รวม</t>
  </si>
  <si>
    <t>ทุนเรือนหุ้นที่ออก</t>
  </si>
  <si>
    <t xml:space="preserve">ส่วนเกิน </t>
  </si>
  <si>
    <t>จัดสรรแล้ว</t>
  </si>
  <si>
    <t>องค์ประกอบอื่นของ</t>
  </si>
  <si>
    <t>และชำระแล้ว</t>
  </si>
  <si>
    <t>มูลค่าหุ้นสามัญ</t>
  </si>
  <si>
    <t>สำรองตามกฎหมาย</t>
  </si>
  <si>
    <t>สำรองทั่วไป</t>
  </si>
  <si>
    <t>ยังไม่จัดสรร</t>
  </si>
  <si>
    <t xml:space="preserve">   ยังไม่จัดสรร</t>
  </si>
  <si>
    <t>รวมส่วนของเจ้าของ</t>
  </si>
  <si>
    <t>เบี้ยประกันภัยรับจากการรับประกันภัยโดยตรง</t>
  </si>
  <si>
    <t>ค่าจ้างและค่าบำเหน็จจากการรับประกันภัยโดยตรง</t>
  </si>
  <si>
    <t>รายได้จากการลงทุนค้างรับ</t>
  </si>
  <si>
    <t>สินทรัพย์จากการประกันภัยต่อ</t>
  </si>
  <si>
    <t>งบการเงิน</t>
  </si>
  <si>
    <t>องค์ประกอบอื่นของส่วนของเจ้าของ</t>
  </si>
  <si>
    <t>หนี้สินและส่วนของเจ้าของ</t>
  </si>
  <si>
    <t xml:space="preserve">      สำรองตามกฎหมาย</t>
  </si>
  <si>
    <t>งบแสดงการเปลี่ยนแปลงส่วนของเจ้าของ</t>
  </si>
  <si>
    <t>งบแสดงการเปลี่ยนแปลงส่วนของเจ้าของ (ต่อ)</t>
  </si>
  <si>
    <t>งบกำไรขาดทุน</t>
  </si>
  <si>
    <t xml:space="preserve">งบกำไรขาดทุนเบ็ดเสร็จ </t>
  </si>
  <si>
    <t>14</t>
  </si>
  <si>
    <t>เงินลงทุนใน</t>
  </si>
  <si>
    <t>ค่าใช้จ่ายภาษีเงินได้</t>
  </si>
  <si>
    <t>ที่ดิน อาคารและอุปกรณ์</t>
  </si>
  <si>
    <t>สินทรัพย์ไม่มีตัวตน</t>
  </si>
  <si>
    <t xml:space="preserve">   ค่าสินไหมค้างรับจากคู่กรณี</t>
  </si>
  <si>
    <t>6</t>
  </si>
  <si>
    <t>ที่แสดงเงินลงทุนตามวิธีส่วนได้เสีย</t>
  </si>
  <si>
    <t>งบการเงินที่แสดงเงินลงทุนตามวิธีส่วนได้เสีย</t>
  </si>
  <si>
    <t>9</t>
  </si>
  <si>
    <t>7</t>
  </si>
  <si>
    <t>ส่วนของเจ้าของ - ส่วนเกิน</t>
  </si>
  <si>
    <t>เงินสดสุทธิใช้ไปในกิจกรรมจัดหาเงิน</t>
  </si>
  <si>
    <t>8</t>
  </si>
  <si>
    <t>11</t>
  </si>
  <si>
    <t>จากการวัดมูลค่า</t>
  </si>
  <si>
    <t>รายการที่จะถูกบันทึกในส่วนของกำไรขาดทุนในภายหลัง</t>
  </si>
  <si>
    <t xml:space="preserve">รายการที่จะถูกบันทึกในส่วนของกำไรขาดทุนในภายหลัง </t>
  </si>
  <si>
    <t xml:space="preserve">   ผลกระทบของภาษีเงินได้</t>
  </si>
  <si>
    <t xml:space="preserve">   เงินวางไว้สำหรับโครงการประกันภัยข้าวนาปี</t>
  </si>
  <si>
    <t>ภาระผูกพันผลประโยชน์พนักงาน</t>
  </si>
  <si>
    <t>ลูกหนี้จากสัญญาประกันภัยต่อ</t>
  </si>
  <si>
    <t>10</t>
  </si>
  <si>
    <t>13</t>
  </si>
  <si>
    <t>สินทรัพย์ภาษีเงินได้รอการตัดบัญชี</t>
  </si>
  <si>
    <t>เบี้ยประกันภัยค้างรับ</t>
  </si>
  <si>
    <t xml:space="preserve">   จากการรับประกันภัยโดยตรง</t>
  </si>
  <si>
    <t>เงินปันผลจ่าย</t>
  </si>
  <si>
    <t>เบี้ยประกันภัยรับ</t>
  </si>
  <si>
    <t>หัก: เบี้ยประกันภัยจ่ายจากการเอาประกันภัยต่อ</t>
  </si>
  <si>
    <t>เบี้ยประกันภัยรับสุทธิ</t>
  </si>
  <si>
    <t>เบี้ยประกันภัยที่ถือเป็นรายได้สุทธิจากการประกันภัยต่อ</t>
  </si>
  <si>
    <t>หัก: ค่าสินไหมทดแทนรับคืนจากการประกันภัยต่อ</t>
  </si>
  <si>
    <t>ค่าจ้างและค่าบำเหน็จ</t>
  </si>
  <si>
    <t>รวมค่าใช้จ่าย</t>
  </si>
  <si>
    <t>ค่าสินไหมทดแทนและค่าใช้จ่ายในการจัดการสินไหมทดแทน</t>
  </si>
  <si>
    <t>16</t>
  </si>
  <si>
    <t>ขายที่ดิน อาคารและอุปกรณ์</t>
  </si>
  <si>
    <t>ซื้อที่ดิน อาคาร และอุปกรณ์</t>
  </si>
  <si>
    <t>17</t>
  </si>
  <si>
    <t>กำไรจากเงินลงทุน</t>
  </si>
  <si>
    <t>เงินจ่ายเกี่ยวกับการประกันภัยต่อ</t>
  </si>
  <si>
    <t xml:space="preserve">   - สุทธิจากภาษีเงินได้ (ขาดทุน)</t>
  </si>
  <si>
    <t>12</t>
  </si>
  <si>
    <t>18</t>
  </si>
  <si>
    <t>20</t>
  </si>
  <si>
    <t>ผลต่าง</t>
  </si>
  <si>
    <t>จากการแปลงค่า</t>
  </si>
  <si>
    <t>งบการเงินที่เป็น</t>
  </si>
  <si>
    <t>เงินตราต่างประเทศ</t>
  </si>
  <si>
    <t xml:space="preserve">   อื่นๆ</t>
  </si>
  <si>
    <t xml:space="preserve">ส่วนแบ่งขาดทุนจากเงินลงทุนในบริษัทร่วม </t>
  </si>
  <si>
    <t xml:space="preserve">   ผลต่างของอัตราแลกเปลี่ยนจากการแปลงค่างบการเงิน</t>
  </si>
  <si>
    <t xml:space="preserve">      ที่เป็นเงินตราต่างประเทศ (ขาดทุน)</t>
  </si>
  <si>
    <t>กระแสเงินสดได้มาจาก (ใช้ไปใน) กิจกรรมลงทุน</t>
  </si>
  <si>
    <t>กระแสเงินสดได้มาจาก (ใช้ไปใน) กิจกรรมดำเนินงาน</t>
  </si>
  <si>
    <t>เงินสดสุทธิใช้ไปในกิจกรรมลงทุน</t>
  </si>
  <si>
    <t>กระแสเงินสดได้มาจาก (ใช้ไปใน) กิจกรรมจัดหาเงิน</t>
  </si>
  <si>
    <t>ส่วนเกิน (ต่ำกว่า) ทุน</t>
  </si>
  <si>
    <t>(ต่ำกว่า) ทุนจากการวัด</t>
  </si>
  <si>
    <t>ยอดคงเหลือ ณ วันที่ 1 มกราคม 2562</t>
  </si>
  <si>
    <t>31 ธันวาคม 2562</t>
  </si>
  <si>
    <t>ภาษีเงินได้ค้างจ่าย</t>
  </si>
  <si>
    <t>รายได้ (ค่าใช้จ่าย) ภาษีเงินได้</t>
  </si>
  <si>
    <t>ขาดทุนจากการปรับมูลค่ายุติธรรม</t>
  </si>
  <si>
    <t>ณ วันที่ 31 มีนาคม 2563</t>
  </si>
  <si>
    <t>31 มีนาคม 2563</t>
  </si>
  <si>
    <t>สำหรับงวดสามเดือนสิ้นสุดวันที่ 31 มีนาคม 2563</t>
  </si>
  <si>
    <t>ขาดทุนสำหรับงวด</t>
  </si>
  <si>
    <t>กำไรขาดทุนเบ็ดเสร็จอื่นสำหรับงวด (ขาดทุน)</t>
  </si>
  <si>
    <t>ยอดคงเหลือ ณ วันที่ 31 มีนาคม 2562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</si>
  <si>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</si>
  <si>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</si>
  <si>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ยอดคงเหลือ ณ วันที่ 1 มกราคม 2563</t>
  </si>
  <si>
    <t xml:space="preserve">กำไรขาดทุนเบ็ดเสร็จอื่นสำหรับงวด </t>
  </si>
  <si>
    <t>15</t>
  </si>
  <si>
    <t>หนี้สินตามสัญญาเช่า</t>
  </si>
  <si>
    <t>บวก (หัก): สำรองเบี้ยประกันภัยที่ยังไม่ถือเป็นรายได้</t>
  </si>
  <si>
    <t xml:space="preserve">   (เพิ่ม) ลดจากงวดก่อน</t>
  </si>
  <si>
    <t>ต้นทุนทางการเงิน</t>
  </si>
  <si>
    <t>ผลขาดทุนด้านเครดิตที่คาดว่าจะเกิดขึ้น</t>
  </si>
  <si>
    <t>กำไร (ขาดทุน) ต่อหุ้น</t>
  </si>
  <si>
    <t xml:space="preserve">   กำไร (ขาดทุน) จากการวัดมูลค่าเงินลงทุนเผื่อขาย</t>
  </si>
  <si>
    <t>เงินสดรับ - สินทรัพย์ทางการเงิน</t>
  </si>
  <si>
    <t>เงินสดจ่าย - สินทรัพย์ทางการเงิน</t>
  </si>
  <si>
    <t>ชำระหนี้สินตามสัญญาเช่า</t>
  </si>
  <si>
    <t>ยอดคงเหลือ ณ วันที่ 1 มกราคม 2563 - หลังการปรับปรุง</t>
  </si>
  <si>
    <t>ยอดคงเหลือ ณ วันที่ 31 มีนาคม 2563</t>
  </si>
  <si>
    <t>4</t>
  </si>
  <si>
    <t>5</t>
  </si>
  <si>
    <t>14.2</t>
  </si>
  <si>
    <t>10.3</t>
  </si>
  <si>
    <t xml:space="preserve">  ลูกหนี้จากการขายหลักทรัพย์</t>
  </si>
  <si>
    <t>สินทรัพย์สิทธิการใช้</t>
  </si>
  <si>
    <t xml:space="preserve">   เงินให้กู้ยืมและดอกเบี้ยค้างรับ</t>
  </si>
  <si>
    <t xml:space="preserve">      หุ้นสามัญ 35,000,000 หุ้น มูลค่าหุ้นละ 10 บาท</t>
  </si>
  <si>
    <t>21</t>
  </si>
  <si>
    <t>ขาดทุนก่อนค่าใช้จ่ายภาษีเงินได้</t>
  </si>
  <si>
    <t xml:space="preserve">ขาดทุนต่อหุ้นขั้นพื้นฐาน </t>
  </si>
  <si>
    <t xml:space="preserve">เงินสดสุทธิใช้ไปในกิจกรรมดำเนินงาน </t>
  </si>
  <si>
    <t xml:space="preserve">เงินสดและรายการเทียบเท่าเงินสดลดลงสุทธิ </t>
  </si>
  <si>
    <t xml:space="preserve">   หนี้สินตามสัญญาเช่าการเงิน</t>
  </si>
  <si>
    <t>19</t>
  </si>
  <si>
    <t>รายได้จากการลงทุน</t>
  </si>
  <si>
    <t>กำไรขาดทุนเบ็ดเสร็จรวมสำหรับงวด (ขาดทุน)</t>
  </si>
  <si>
    <t>ผลสะสมจากการเปลี่ยนแปลงนโยบายการบัญชี (หมายเหตุ 3)</t>
  </si>
  <si>
    <t>หลักทรัพย์</t>
  </si>
  <si>
    <t>มูลค่าเงินลงทุนใน</t>
  </si>
  <si>
    <t>(ยังไม่ได้ตรวจสอบ</t>
  </si>
  <si>
    <t>แต่สอบทานแล้ว)</t>
  </si>
  <si>
    <t>(ตรวจสอบแล้ว)</t>
  </si>
  <si>
    <t>(ยังไม่ได้ตรวจสอบ แต่สอบทานแล้ว)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</si>
</sst>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0_ ;\-#,##0.00\ "/>
    <numFmt numFmtId="166" formatCode="#,##0;[Red]\(#,##0\)"/>
    <numFmt numFmtId="167" formatCode="_(* #,##0.00_);_(* \(#,##0.00\);_(* &quot;-&quot;_);_(@_)"/>
    <numFmt numFmtId="168" formatCode="_(* #,##0_);_(* \(#,##0\);_(* &quot;-&quot;??_);_(@_)"/>
  </numFmts>
  <fonts count="12" x14ac:knownFonts="1">
    <font>
      <sz val="10"/>
      <color theme="1"/>
      <name val="EYInterstate"/>
      <family val="2"/>
    </font>
    <font>
      <sz val="10"/>
      <color indexed="8"/>
      <name val="EYInterstate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u val="singleAccounting"/>
      <sz val="16"/>
      <name val="Angsana New"/>
      <family val="1"/>
    </font>
    <font>
      <sz val="12"/>
      <name val="CordiaUPC"/>
      <family val="2"/>
      <charset val="222"/>
    </font>
    <font>
      <sz val="10"/>
      <name val="Arial"/>
      <family val="2"/>
    </font>
    <font>
      <sz val="10"/>
      <color theme="1"/>
      <name val="EYInterstate"/>
      <family val="2"/>
    </font>
    <font>
      <b/>
      <i/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" fontId="8" fillId="0" borderId="0" applyFont="0" applyFill="0" applyBorder="0" applyAlignment="0" applyProtection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0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0" xfId="5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0" xfId="5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horizontal="left" vertical="center"/>
    </xf>
    <xf numFmtId="0" fontId="3" fillId="0" borderId="0" xfId="5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38" fontId="2" fillId="0" borderId="0" xfId="0" quotePrefix="1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right" vertical="center"/>
    </xf>
    <xf numFmtId="38" fontId="3" fillId="0" borderId="0" xfId="0" quotePrefix="1" applyNumberFormat="1" applyFont="1" applyFill="1" applyAlignment="1">
      <alignment horizontal="left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" fontId="3" fillId="0" borderId="0" xfId="6" quotePrefix="1" applyFont="1" applyFill="1" applyBorder="1" applyAlignment="1">
      <alignment horizontal="center" vertical="center"/>
    </xf>
    <xf numFmtId="49" fontId="3" fillId="0" borderId="0" xfId="6" applyNumberFormat="1" applyFont="1" applyFill="1" applyBorder="1" applyAlignment="1">
      <alignment horizontal="left" vertical="center"/>
    </xf>
    <xf numFmtId="41" fontId="3" fillId="0" borderId="0" xfId="2" quotePrefix="1" applyNumberFormat="1" applyFont="1" applyFill="1" applyBorder="1" applyAlignment="1">
      <alignment horizontal="center" vertical="center"/>
    </xf>
    <xf numFmtId="41" fontId="3" fillId="0" borderId="0" xfId="2" applyNumberFormat="1" applyFont="1" applyFill="1" applyAlignment="1">
      <alignment vertical="center"/>
    </xf>
    <xf numFmtId="49" fontId="3" fillId="0" borderId="0" xfId="0" quotePrefix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1" fontId="3" fillId="0" borderId="0" xfId="2" quotePrefix="1" applyNumberFormat="1" applyFont="1" applyFill="1" applyBorder="1" applyAlignment="1">
      <alignment horizontal="right"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2" quotePrefix="1" applyNumberFormat="1" applyFont="1" applyFill="1" applyBorder="1" applyAlignment="1" applyProtection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3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horizontal="right" vertical="center"/>
    </xf>
    <xf numFmtId="41" fontId="3" fillId="0" borderId="2" xfId="2" applyNumberFormat="1" applyFont="1" applyFill="1" applyBorder="1" applyAlignment="1">
      <alignment vertical="center"/>
    </xf>
    <xf numFmtId="41" fontId="3" fillId="0" borderId="6" xfId="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1" fontId="3" fillId="0" borderId="0" xfId="13" applyNumberFormat="1" applyFont="1" applyFill="1" applyAlignment="1">
      <alignment vertical="center"/>
    </xf>
    <xf numFmtId="41" fontId="3" fillId="0" borderId="0" xfId="4" applyNumberFormat="1" applyFont="1" applyFill="1" applyAlignment="1">
      <alignment vertical="center"/>
    </xf>
    <xf numFmtId="41" fontId="3" fillId="0" borderId="0" xfId="4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49" fontId="3" fillId="0" borderId="4" xfId="0" applyNumberFormat="1" applyFont="1" applyFill="1" applyBorder="1" applyAlignment="1">
      <alignment horizontal="center" vertical="center"/>
    </xf>
    <xf numFmtId="41" fontId="3" fillId="0" borderId="4" xfId="2" applyNumberFormat="1" applyFont="1" applyFill="1" applyBorder="1" applyAlignment="1">
      <alignment horizontal="right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center" vertical="center"/>
    </xf>
    <xf numFmtId="37" fontId="3" fillId="0" borderId="4" xfId="0" applyNumberFormat="1" applyFont="1" applyFill="1" applyBorder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3" xfId="3" xr:uid="{00000000-0005-0000-0000-000002000000}"/>
    <cellStyle name="Comma 6" xfId="4" xr:uid="{00000000-0005-0000-0000-000003000000}"/>
    <cellStyle name="Comma_N097_bs&amp;pl-t_Qtr1'11" xfId="5" xr:uid="{00000000-0005-0000-0000-000004000000}"/>
    <cellStyle name="Index Number" xfId="6" xr:uid="{00000000-0005-0000-0000-000005000000}"/>
    <cellStyle name="Normal" xfId="0" builtinId="0"/>
    <cellStyle name="Normal 13" xfId="7" xr:uid="{00000000-0005-0000-0000-000007000000}"/>
    <cellStyle name="Normal 16" xfId="8" xr:uid="{00000000-0005-0000-0000-000008000000}"/>
    <cellStyle name="Normal 2" xfId="9" xr:uid="{00000000-0005-0000-0000-000009000000}"/>
    <cellStyle name="Normal 20" xfId="10" xr:uid="{00000000-0005-0000-0000-00000A000000}"/>
    <cellStyle name="Normal 21" xfId="11" xr:uid="{00000000-0005-0000-0000-00000B000000}"/>
    <cellStyle name="Normal 22" xfId="12" xr:uid="{00000000-0005-0000-0000-00000C000000}"/>
    <cellStyle name="Percent" xfId="13" builtinId="5"/>
  </cellStyles>
  <dxfs count="0"/>
  <tableStyles count="0" defaultTableStyle="TableStyleMedium9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221455</xdr:colOff>
      <xdr:row>31</xdr:row>
      <xdr:rowOff>176212</xdr:rowOff>
    </xdr:from>
    <xdr:to>
      <xdr:col>9</xdr:col>
      <xdr:colOff>0</xdr:colOff>
      <xdr:row>34</xdr:row>
      <xdr:rowOff>255713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57F400E2-06FD-4997-83DE-ACFC0FF98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143" y="9153525"/>
          <a:ext cx="2088357" cy="1008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23813</xdr:colOff>
      <xdr:row>0</xdr:row>
      <xdr:rowOff>238125</xdr:rowOff>
    </xdr:from>
    <xdr:to>
      <xdr:col>8</xdr:col>
      <xdr:colOff>4763</xdr:colOff>
      <xdr:row>4</xdr:row>
      <xdr:rowOff>8063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FD34DCB7-8F38-44D5-B874-3A90C67C4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469" y="238125"/>
          <a:ext cx="2219325" cy="1008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176210</xdr:colOff>
      <xdr:row>55</xdr:row>
      <xdr:rowOff>176211</xdr:rowOff>
    </xdr:from>
    <xdr:to>
      <xdr:col>8</xdr:col>
      <xdr:colOff>35717</xdr:colOff>
      <xdr:row>58</xdr:row>
      <xdr:rowOff>255712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BFB4C3D6-BA59-4756-9F2B-96122901D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898" y="15963899"/>
          <a:ext cx="2097882" cy="1008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31173</xdr:colOff>
      <xdr:row>26</xdr:row>
      <xdr:rowOff>25112</xdr:rowOff>
    </xdr:from>
    <xdr:to>
      <xdr:col>5</xdr:col>
      <xdr:colOff>17318</xdr:colOff>
      <xdr:row>29</xdr:row>
      <xdr:rowOff>91786</xdr:rowOff>
    </xdr:to>
    <xdr:pic>
      <xdr:nvPicPr>
        <xdr:cNvPr id="6" name="Picture 4" hidden="1">
          <a:extLst>
            <a:ext uri="{FF2B5EF4-FFF2-40B4-BE49-F238E27FC236}">
              <a16:creationId xmlns:a16="http://schemas.microsoft.com/office/drawing/2014/main" id="{5B938F0A-5D32-440D-986A-FAB7B5E83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723900" y="8130021"/>
          <a:ext cx="2497282" cy="10018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412174</xdr:colOff>
      <xdr:row>49</xdr:row>
      <xdr:rowOff>267566</xdr:rowOff>
    </xdr:from>
    <xdr:to>
      <xdr:col>5</xdr:col>
      <xdr:colOff>404380</xdr:colOff>
      <xdr:row>53</xdr:row>
      <xdr:rowOff>22514</xdr:rowOff>
    </xdr:to>
    <xdr:pic>
      <xdr:nvPicPr>
        <xdr:cNvPr id="7" name="Picture 4" hidden="1">
          <a:extLst>
            <a:ext uri="{FF2B5EF4-FFF2-40B4-BE49-F238E27FC236}">
              <a16:creationId xmlns:a16="http://schemas.microsoft.com/office/drawing/2014/main" id="{9F5C2A53-86F1-42E5-89BF-857F4517B6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104901" y="15542202"/>
          <a:ext cx="2503343" cy="1001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1104900</xdr:colOff>
      <xdr:row>81</xdr:row>
      <xdr:rowOff>77066</xdr:rowOff>
    </xdr:from>
    <xdr:to>
      <xdr:col>11</xdr:col>
      <xdr:colOff>179243</xdr:colOff>
      <xdr:row>84</xdr:row>
      <xdr:rowOff>143741</xdr:rowOff>
    </xdr:to>
    <xdr:pic>
      <xdr:nvPicPr>
        <xdr:cNvPr id="8" name="Picture 4" hidden="1">
          <a:extLst>
            <a:ext uri="{FF2B5EF4-FFF2-40B4-BE49-F238E27FC236}">
              <a16:creationId xmlns:a16="http://schemas.microsoft.com/office/drawing/2014/main" id="{8813614D-E028-4C23-A65F-992CD875D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308764" y="25240384"/>
          <a:ext cx="2503343" cy="1001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34925</xdr:colOff>
      <xdr:row>64</xdr:row>
      <xdr:rowOff>31750</xdr:rowOff>
    </xdr:from>
    <xdr:to>
      <xdr:col>7</xdr:col>
      <xdr:colOff>720725</xdr:colOff>
      <xdr:row>66</xdr:row>
      <xdr:rowOff>231775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78DB5B84-0024-47FD-97CE-377103FB73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1425" y="17462500"/>
          <a:ext cx="18923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225425</xdr:colOff>
      <xdr:row>41</xdr:row>
      <xdr:rowOff>0</xdr:rowOff>
    </xdr:from>
    <xdr:to>
      <xdr:col>7</xdr:col>
      <xdr:colOff>958850</xdr:colOff>
      <xdr:row>43</xdr:row>
      <xdr:rowOff>200025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2553CE1D-A69D-4924-8255-BC00CDFFF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11144250"/>
          <a:ext cx="18923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384175</xdr:colOff>
      <xdr:row>1</xdr:row>
      <xdr:rowOff>238125</xdr:rowOff>
    </xdr:from>
    <xdr:to>
      <xdr:col>7</xdr:col>
      <xdr:colOff>527050</xdr:colOff>
      <xdr:row>4</xdr:row>
      <xdr:rowOff>152400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342ADA0C-A31B-45B4-9AC4-57E9F7CBE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238125"/>
          <a:ext cx="18891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545307</xdr:colOff>
      <xdr:row>34</xdr:row>
      <xdr:rowOff>30956</xdr:rowOff>
    </xdr:from>
    <xdr:to>
      <xdr:col>3</xdr:col>
      <xdr:colOff>526257</xdr:colOff>
      <xdr:row>37</xdr:row>
      <xdr:rowOff>154781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9BEBF97-5281-4D2B-A6D0-C34457456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235870" y="9746456"/>
          <a:ext cx="25050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414337</xdr:colOff>
      <xdr:row>56</xdr:row>
      <xdr:rowOff>161925</xdr:rowOff>
    </xdr:from>
    <xdr:to>
      <xdr:col>3</xdr:col>
      <xdr:colOff>395287</xdr:colOff>
      <xdr:row>60</xdr:row>
      <xdr:rowOff>0</xdr:rowOff>
    </xdr:to>
    <xdr:pic>
      <xdr:nvPicPr>
        <xdr:cNvPr id="6" name="Picture 4" hidden="1">
          <a:extLst>
            <a:ext uri="{FF2B5EF4-FFF2-40B4-BE49-F238E27FC236}">
              <a16:creationId xmlns:a16="http://schemas.microsoft.com/office/drawing/2014/main" id="{EC337BB5-305E-4F11-99F1-8152A2E3D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104900" y="16163925"/>
          <a:ext cx="25050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21430</xdr:colOff>
      <xdr:row>97</xdr:row>
      <xdr:rowOff>19050</xdr:rowOff>
    </xdr:from>
    <xdr:to>
      <xdr:col>11</xdr:col>
      <xdr:colOff>169068</xdr:colOff>
      <xdr:row>100</xdr:row>
      <xdr:rowOff>142875</xdr:rowOff>
    </xdr:to>
    <xdr:pic>
      <xdr:nvPicPr>
        <xdr:cNvPr id="7" name="Picture 4" hidden="1">
          <a:extLst>
            <a:ext uri="{FF2B5EF4-FFF2-40B4-BE49-F238E27FC236}">
              <a16:creationId xmlns:a16="http://schemas.microsoft.com/office/drawing/2014/main" id="{4E95B1F1-256A-4EBD-97E8-0906B2406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950618" y="27451050"/>
          <a:ext cx="25050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1054193</xdr:colOff>
      <xdr:row>0</xdr:row>
      <xdr:rowOff>228321</xdr:rowOff>
    </xdr:from>
    <xdr:to>
      <xdr:col>13</xdr:col>
      <xdr:colOff>509026</xdr:colOff>
      <xdr:row>3</xdr:row>
      <xdr:rowOff>142596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DA308B32-E51C-4D9D-926F-05367F19B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0756" y="228321"/>
          <a:ext cx="1788458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906235</xdr:colOff>
      <xdr:row>18</xdr:row>
      <xdr:rowOff>202746</xdr:rowOff>
    </xdr:from>
    <xdr:to>
      <xdr:col>13</xdr:col>
      <xdr:colOff>1085850</xdr:colOff>
      <xdr:row>22</xdr:row>
      <xdr:rowOff>40821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A749A9F6-AFE6-4693-905B-321AB8471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7723414" y="5346246"/>
          <a:ext cx="2520043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112939</xdr:colOff>
      <xdr:row>0</xdr:row>
      <xdr:rowOff>210911</xdr:rowOff>
    </xdr:from>
    <xdr:to>
      <xdr:col>12</xdr:col>
      <xdr:colOff>838201</xdr:colOff>
      <xdr:row>3</xdr:row>
      <xdr:rowOff>125186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FD5679B6-6C90-42BC-A08B-C1138EB41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9796" y="210911"/>
          <a:ext cx="1895476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855889</xdr:colOff>
      <xdr:row>19</xdr:row>
      <xdr:rowOff>189139</xdr:rowOff>
    </xdr:from>
    <xdr:to>
      <xdr:col>14</xdr:col>
      <xdr:colOff>1020535</xdr:colOff>
      <xdr:row>23</xdr:row>
      <xdr:rowOff>27214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E2AFFF95-4243-4144-9E23-CCC08F145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7822746" y="5618389"/>
          <a:ext cx="25050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6"/>
  <sheetViews>
    <sheetView showGridLines="0" tabSelected="1" view="pageBreakPreview" topLeftCell="A2" zoomScale="55" zoomScaleSheetLayoutView="55" workbookViewId="0">
      <selection activeCell="H21" sqref="H21"/>
    </sheetView>
  </sheetViews>
  <sheetFormatPr defaultColWidth="9" defaultRowHeight="24" customHeight="1" x14ac:dyDescent="0.25"/>
  <cols>
    <col min="1" max="2" width="9" style="8"/>
    <col min="3" max="3" width="15.875" style="8" customWidth="1"/>
    <col min="4" max="4" width="7.125" style="8" customWidth="1"/>
    <col min="5" max="5" width="0.875" style="8" customWidth="1"/>
    <col min="6" max="6" width="14.625" style="8" bestFit="1" customWidth="1"/>
    <col min="7" max="7" width="0.875" style="39" customWidth="1"/>
    <col min="8" max="8" width="13.75" style="8" customWidth="1"/>
    <col min="9" max="9" width="0.875" style="8" customWidth="1"/>
    <col min="10" max="10" width="13.75" style="8" customWidth="1"/>
    <col min="11" max="11" width="0.875" style="8" customWidth="1"/>
    <col min="12" max="12" width="13.75" style="8" customWidth="1"/>
    <col min="13" max="13" width="0.875" style="8" customWidth="1"/>
    <col min="14" max="16384" width="9" style="8"/>
  </cols>
  <sheetData>
    <row r="1" spans="1:14" s="20" customFormat="1" ht="24" customHeight="1" x14ac:dyDescent="0.25">
      <c r="A1" s="110" t="s">
        <v>0</v>
      </c>
      <c r="B1" s="110"/>
      <c r="C1" s="110"/>
      <c r="D1" s="110"/>
      <c r="E1" s="110"/>
      <c r="F1" s="110"/>
      <c r="G1" s="110"/>
      <c r="H1" s="110"/>
    </row>
    <row r="2" spans="1:14" s="21" customFormat="1" ht="24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</row>
    <row r="3" spans="1:14" s="20" customFormat="1" ht="24" customHeight="1" x14ac:dyDescent="0.25">
      <c r="A3" s="110" t="s">
        <v>133</v>
      </c>
      <c r="B3" s="110"/>
      <c r="C3" s="110"/>
      <c r="D3" s="110"/>
      <c r="E3" s="110"/>
      <c r="F3" s="110"/>
      <c r="G3" s="110"/>
      <c r="H3" s="110"/>
    </row>
    <row r="4" spans="1:14" s="21" customFormat="1" ht="24" customHeight="1" x14ac:dyDescent="0.25">
      <c r="A4" s="22"/>
      <c r="G4" s="111"/>
      <c r="H4" s="111"/>
      <c r="K4" s="10"/>
      <c r="L4" s="44" t="s">
        <v>2</v>
      </c>
    </row>
    <row r="5" spans="1:14" s="21" customFormat="1" ht="24" customHeight="1" x14ac:dyDescent="0.25">
      <c r="A5" s="22"/>
      <c r="F5" s="113" t="s">
        <v>60</v>
      </c>
      <c r="G5" s="113"/>
      <c r="H5" s="113"/>
      <c r="K5" s="10"/>
      <c r="L5" s="10"/>
    </row>
    <row r="6" spans="1:14" s="21" customFormat="1" ht="24" customHeight="1" x14ac:dyDescent="0.25">
      <c r="A6" s="22"/>
      <c r="F6" s="112" t="s">
        <v>75</v>
      </c>
      <c r="G6" s="112"/>
      <c r="H6" s="112"/>
      <c r="J6" s="112" t="s">
        <v>3</v>
      </c>
      <c r="K6" s="112"/>
      <c r="L6" s="112"/>
    </row>
    <row r="7" spans="1:14" s="21" customFormat="1" ht="24" customHeight="1" x14ac:dyDescent="0.25">
      <c r="A7" s="23"/>
      <c r="B7" s="24"/>
      <c r="C7" s="24"/>
      <c r="D7" s="41" t="s">
        <v>4</v>
      </c>
      <c r="E7" s="16"/>
      <c r="F7" s="42" t="s">
        <v>134</v>
      </c>
      <c r="G7" s="45"/>
      <c r="H7" s="42" t="s">
        <v>129</v>
      </c>
      <c r="I7" s="37"/>
      <c r="J7" s="42" t="s">
        <v>134</v>
      </c>
      <c r="K7" s="45"/>
      <c r="L7" s="42" t="s">
        <v>129</v>
      </c>
    </row>
    <row r="8" spans="1:14" s="21" customFormat="1" ht="24" customHeight="1" x14ac:dyDescent="0.25">
      <c r="A8" s="23"/>
      <c r="B8" s="24"/>
      <c r="C8" s="24"/>
      <c r="D8" s="16"/>
      <c r="E8" s="16"/>
      <c r="F8" s="1" t="s">
        <v>176</v>
      </c>
      <c r="G8" s="45"/>
      <c r="H8" s="1" t="s">
        <v>178</v>
      </c>
      <c r="I8" s="37"/>
      <c r="J8" s="1" t="s">
        <v>176</v>
      </c>
      <c r="K8" s="45"/>
      <c r="L8" s="1" t="s">
        <v>178</v>
      </c>
    </row>
    <row r="9" spans="1:14" s="21" customFormat="1" ht="24" customHeight="1" x14ac:dyDescent="0.25">
      <c r="A9" s="23"/>
      <c r="B9" s="24"/>
      <c r="C9" s="24"/>
      <c r="D9" s="16"/>
      <c r="E9" s="16"/>
      <c r="F9" s="1" t="s">
        <v>177</v>
      </c>
      <c r="G9" s="45"/>
      <c r="H9" s="1"/>
      <c r="I9" s="37"/>
      <c r="J9" s="1" t="s">
        <v>177</v>
      </c>
      <c r="K9" s="45"/>
      <c r="L9" s="1"/>
    </row>
    <row r="10" spans="1:14" s="21" customFormat="1" ht="24" customHeight="1" x14ac:dyDescent="0.25">
      <c r="A10" s="4" t="s">
        <v>5</v>
      </c>
      <c r="B10" s="22"/>
      <c r="C10" s="22"/>
      <c r="D10" s="22"/>
      <c r="E10" s="22"/>
      <c r="F10" s="22"/>
      <c r="G10" s="46"/>
      <c r="H10" s="22"/>
      <c r="I10" s="22"/>
      <c r="J10" s="25"/>
      <c r="K10" s="25"/>
      <c r="L10" s="25"/>
    </row>
    <row r="11" spans="1:14" s="21" customFormat="1" ht="24" customHeight="1" x14ac:dyDescent="0.25">
      <c r="A11" s="5" t="s">
        <v>6</v>
      </c>
      <c r="B11" s="11"/>
      <c r="C11" s="11"/>
      <c r="D11" s="11" t="s">
        <v>156</v>
      </c>
      <c r="E11" s="11"/>
      <c r="F11" s="10">
        <v>113104866</v>
      </c>
      <c r="G11" s="9"/>
      <c r="H11" s="10">
        <v>139646681</v>
      </c>
      <c r="I11" s="10"/>
      <c r="J11" s="10">
        <v>113104866</v>
      </c>
      <c r="K11" s="12"/>
      <c r="L11" s="10">
        <v>139646681</v>
      </c>
      <c r="N11" s="10"/>
    </row>
    <row r="12" spans="1:14" s="21" customFormat="1" ht="24" customHeight="1" x14ac:dyDescent="0.25">
      <c r="A12" s="5" t="s">
        <v>93</v>
      </c>
      <c r="B12" s="11"/>
      <c r="C12" s="11"/>
      <c r="D12" s="11" t="s">
        <v>157</v>
      </c>
      <c r="E12" s="11"/>
      <c r="F12" s="10">
        <v>403684850</v>
      </c>
      <c r="G12" s="9"/>
      <c r="H12" s="10">
        <v>460188833</v>
      </c>
      <c r="I12" s="10"/>
      <c r="J12" s="10">
        <v>403684850</v>
      </c>
      <c r="K12" s="12"/>
      <c r="L12" s="10">
        <v>460188833</v>
      </c>
      <c r="N12" s="10"/>
    </row>
    <row r="13" spans="1:14" s="21" customFormat="1" ht="24" customHeight="1" x14ac:dyDescent="0.25">
      <c r="A13" s="5" t="s">
        <v>58</v>
      </c>
      <c r="B13" s="11"/>
      <c r="C13" s="11"/>
      <c r="D13" s="11"/>
      <c r="E13" s="11"/>
      <c r="F13" s="10">
        <v>10680504</v>
      </c>
      <c r="G13" s="9"/>
      <c r="H13" s="10">
        <v>7992591</v>
      </c>
      <c r="I13" s="10"/>
      <c r="J13" s="10">
        <v>10680504</v>
      </c>
      <c r="K13" s="12"/>
      <c r="L13" s="10">
        <v>7992591</v>
      </c>
      <c r="N13" s="10"/>
    </row>
    <row r="14" spans="1:14" s="21" customFormat="1" ht="24" customHeight="1" x14ac:dyDescent="0.25">
      <c r="A14" s="5" t="s">
        <v>59</v>
      </c>
      <c r="B14" s="11"/>
      <c r="C14" s="11"/>
      <c r="D14" s="11" t="s">
        <v>74</v>
      </c>
      <c r="E14" s="11"/>
      <c r="F14" s="10">
        <v>574845632</v>
      </c>
      <c r="G14" s="9"/>
      <c r="H14" s="10">
        <v>659616170</v>
      </c>
      <c r="I14" s="10"/>
      <c r="J14" s="10">
        <v>574845632</v>
      </c>
      <c r="K14" s="12"/>
      <c r="L14" s="10">
        <v>659616170</v>
      </c>
      <c r="N14" s="10"/>
    </row>
    <row r="15" spans="1:14" s="21" customFormat="1" ht="24" customHeight="1" x14ac:dyDescent="0.25">
      <c r="A15" s="5" t="s">
        <v>89</v>
      </c>
      <c r="B15" s="11"/>
      <c r="C15" s="11"/>
      <c r="D15" s="11" t="s">
        <v>78</v>
      </c>
      <c r="E15" s="11"/>
      <c r="F15" s="10">
        <v>939013088</v>
      </c>
      <c r="G15" s="9"/>
      <c r="H15" s="10">
        <v>532731843</v>
      </c>
      <c r="I15" s="10"/>
      <c r="J15" s="10">
        <v>939013088</v>
      </c>
      <c r="K15" s="12"/>
      <c r="L15" s="10">
        <v>532731843</v>
      </c>
      <c r="N15" s="10"/>
    </row>
    <row r="16" spans="1:14" s="21" customFormat="1" ht="24" customHeight="1" x14ac:dyDescent="0.25">
      <c r="A16" s="5" t="s">
        <v>7</v>
      </c>
      <c r="B16" s="11"/>
      <c r="C16" s="11"/>
      <c r="D16" s="11"/>
      <c r="E16" s="11"/>
      <c r="F16" s="10"/>
      <c r="G16" s="9"/>
      <c r="H16" s="10"/>
      <c r="I16" s="12"/>
      <c r="J16" s="10"/>
      <c r="K16" s="10"/>
      <c r="L16" s="10"/>
    </row>
    <row r="17" spans="1:14" s="21" customFormat="1" ht="24" customHeight="1" x14ac:dyDescent="0.25">
      <c r="A17" s="5" t="s">
        <v>8</v>
      </c>
      <c r="B17" s="11"/>
      <c r="C17" s="11"/>
      <c r="D17" s="11" t="s">
        <v>81</v>
      </c>
      <c r="E17" s="11"/>
      <c r="F17" s="10">
        <f>2392047701+674833825</f>
        <v>3066881526</v>
      </c>
      <c r="G17" s="9"/>
      <c r="H17" s="10">
        <f>2988961052+55224595</f>
        <v>3044185647</v>
      </c>
      <c r="I17" s="12"/>
      <c r="J17" s="10">
        <f>2392047701+674833825</f>
        <v>3066881526</v>
      </c>
      <c r="K17" s="10"/>
      <c r="L17" s="10">
        <v>2988961052</v>
      </c>
    </row>
    <row r="18" spans="1:14" s="21" customFormat="1" ht="24" customHeight="1" x14ac:dyDescent="0.25">
      <c r="A18" s="5" t="s">
        <v>162</v>
      </c>
      <c r="B18" s="11"/>
      <c r="C18" s="11"/>
      <c r="D18" s="11" t="s">
        <v>77</v>
      </c>
      <c r="E18" s="11"/>
      <c r="F18" s="10">
        <v>942605</v>
      </c>
      <c r="G18" s="9"/>
      <c r="H18" s="10">
        <v>949846</v>
      </c>
      <c r="I18" s="12"/>
      <c r="J18" s="10">
        <v>942605</v>
      </c>
      <c r="K18" s="10"/>
      <c r="L18" s="10">
        <v>949846</v>
      </c>
      <c r="N18" s="10"/>
    </row>
    <row r="19" spans="1:14" s="21" customFormat="1" ht="24" customHeight="1" x14ac:dyDescent="0.25">
      <c r="A19" s="5" t="s">
        <v>9</v>
      </c>
      <c r="B19" s="11"/>
      <c r="C19" s="11"/>
      <c r="D19" s="11" t="s">
        <v>90</v>
      </c>
      <c r="E19" s="11"/>
      <c r="F19" s="10">
        <v>28877681</v>
      </c>
      <c r="G19" s="9"/>
      <c r="H19" s="10">
        <v>27016839</v>
      </c>
      <c r="I19" s="12"/>
      <c r="J19" s="10">
        <v>43256079</v>
      </c>
      <c r="K19" s="10"/>
      <c r="L19" s="10">
        <v>43256079</v>
      </c>
      <c r="N19" s="10"/>
    </row>
    <row r="20" spans="1:14" s="21" customFormat="1" ht="24" customHeight="1" x14ac:dyDescent="0.25">
      <c r="A20" s="5" t="s">
        <v>71</v>
      </c>
      <c r="B20" s="11"/>
      <c r="C20" s="11"/>
      <c r="D20" s="11" t="s">
        <v>82</v>
      </c>
      <c r="E20" s="11"/>
      <c r="F20" s="10">
        <v>220187825</v>
      </c>
      <c r="G20" s="9"/>
      <c r="H20" s="10">
        <v>242549566</v>
      </c>
      <c r="I20" s="12"/>
      <c r="J20" s="10">
        <v>220187825</v>
      </c>
      <c r="K20" s="10"/>
      <c r="L20" s="10">
        <v>242549566</v>
      </c>
      <c r="N20" s="10"/>
    </row>
    <row r="21" spans="1:14" s="21" customFormat="1" ht="24" customHeight="1" x14ac:dyDescent="0.25">
      <c r="A21" s="5" t="s">
        <v>161</v>
      </c>
      <c r="B21" s="11"/>
      <c r="C21" s="11"/>
      <c r="D21" s="11" t="s">
        <v>111</v>
      </c>
      <c r="E21" s="11"/>
      <c r="F21" s="10">
        <v>70663621</v>
      </c>
      <c r="G21" s="9"/>
      <c r="H21" s="10">
        <v>0</v>
      </c>
      <c r="I21" s="12"/>
      <c r="J21" s="10">
        <v>70663621</v>
      </c>
      <c r="K21" s="10"/>
      <c r="L21" s="10">
        <v>0</v>
      </c>
      <c r="N21" s="10"/>
    </row>
    <row r="22" spans="1:14" s="21" customFormat="1" ht="24" customHeight="1" x14ac:dyDescent="0.25">
      <c r="A22" s="5" t="s">
        <v>72</v>
      </c>
      <c r="B22" s="11"/>
      <c r="C22" s="11"/>
      <c r="D22" s="11" t="s">
        <v>91</v>
      </c>
      <c r="E22" s="11"/>
      <c r="F22" s="10">
        <v>50978815</v>
      </c>
      <c r="G22" s="9"/>
      <c r="H22" s="10">
        <v>53359278</v>
      </c>
      <c r="I22" s="12"/>
      <c r="J22" s="10">
        <v>50978815</v>
      </c>
      <c r="K22" s="10"/>
      <c r="L22" s="10">
        <v>53359278</v>
      </c>
      <c r="N22" s="10"/>
    </row>
    <row r="23" spans="1:14" s="21" customFormat="1" ht="24" customHeight="1" x14ac:dyDescent="0.25">
      <c r="A23" s="5" t="s">
        <v>92</v>
      </c>
      <c r="B23" s="11"/>
      <c r="C23" s="11"/>
      <c r="D23" s="11" t="s">
        <v>68</v>
      </c>
      <c r="E23" s="11"/>
      <c r="F23" s="10">
        <v>249454277</v>
      </c>
      <c r="G23" s="9"/>
      <c r="H23" s="10">
        <v>213721758</v>
      </c>
      <c r="I23" s="12"/>
      <c r="J23" s="10">
        <v>235533678</v>
      </c>
      <c r="K23" s="10"/>
      <c r="L23" s="10">
        <v>210473910</v>
      </c>
      <c r="N23" s="10"/>
    </row>
    <row r="24" spans="1:14" s="21" customFormat="1" ht="24" customHeight="1" x14ac:dyDescent="0.25">
      <c r="A24" s="5" t="s">
        <v>10</v>
      </c>
      <c r="B24" s="11"/>
      <c r="C24" s="11"/>
      <c r="D24" s="11"/>
      <c r="E24" s="11"/>
      <c r="F24" s="10"/>
      <c r="G24" s="9"/>
      <c r="H24" s="10"/>
      <c r="I24" s="12"/>
      <c r="J24" s="10"/>
      <c r="K24" s="10"/>
      <c r="L24" s="10"/>
      <c r="N24" s="10"/>
    </row>
    <row r="25" spans="1:14" s="21" customFormat="1" ht="24" customHeight="1" x14ac:dyDescent="0.25">
      <c r="A25" s="6" t="s">
        <v>73</v>
      </c>
      <c r="B25" s="11"/>
      <c r="C25" s="11"/>
      <c r="D25" s="11" t="s">
        <v>143</v>
      </c>
      <c r="E25" s="11"/>
      <c r="F25" s="10">
        <v>84867238</v>
      </c>
      <c r="G25" s="9"/>
      <c r="H25" s="10">
        <v>118749174</v>
      </c>
      <c r="I25" s="12"/>
      <c r="J25" s="10">
        <v>84867238</v>
      </c>
      <c r="K25" s="10"/>
      <c r="L25" s="10">
        <v>118749174</v>
      </c>
      <c r="N25" s="10"/>
    </row>
    <row r="26" spans="1:14" s="21" customFormat="1" ht="24" customHeight="1" x14ac:dyDescent="0.25">
      <c r="A26" s="6" t="s">
        <v>87</v>
      </c>
      <c r="B26" s="11"/>
      <c r="C26" s="11"/>
      <c r="D26" s="11"/>
      <c r="E26" s="11"/>
      <c r="F26" s="10">
        <v>10622091</v>
      </c>
      <c r="G26" s="9"/>
      <c r="H26" s="10">
        <v>73691390</v>
      </c>
      <c r="I26" s="12"/>
      <c r="J26" s="10">
        <v>10622091</v>
      </c>
      <c r="K26" s="10"/>
      <c r="L26" s="10">
        <v>73691390</v>
      </c>
      <c r="N26" s="10"/>
    </row>
    <row r="27" spans="1:14" s="21" customFormat="1" ht="24" customHeight="1" x14ac:dyDescent="0.25">
      <c r="A27" s="6" t="s">
        <v>160</v>
      </c>
      <c r="B27" s="11"/>
      <c r="C27" s="11"/>
      <c r="D27" s="11"/>
      <c r="E27" s="11"/>
      <c r="F27" s="10">
        <v>2965380</v>
      </c>
      <c r="G27" s="9"/>
      <c r="H27" s="10">
        <v>0</v>
      </c>
      <c r="I27" s="12"/>
      <c r="J27" s="10">
        <v>2965380</v>
      </c>
      <c r="K27" s="10"/>
      <c r="L27" s="10">
        <v>0</v>
      </c>
      <c r="N27" s="10"/>
    </row>
    <row r="28" spans="1:14" s="21" customFormat="1" ht="24" customHeight="1" x14ac:dyDescent="0.25">
      <c r="A28" s="6" t="s">
        <v>118</v>
      </c>
      <c r="B28" s="11"/>
      <c r="C28" s="11"/>
      <c r="D28" s="11"/>
      <c r="E28" s="11"/>
      <c r="F28" s="10">
        <v>127270248</v>
      </c>
      <c r="G28" s="9"/>
      <c r="H28" s="10">
        <v>128901665</v>
      </c>
      <c r="I28" s="12"/>
      <c r="J28" s="10">
        <v>127270248</v>
      </c>
      <c r="K28" s="10"/>
      <c r="L28" s="10">
        <v>128901665</v>
      </c>
      <c r="N28" s="10"/>
    </row>
    <row r="29" spans="1:14" s="21" customFormat="1" ht="24" customHeight="1" thickBot="1" x14ac:dyDescent="0.3">
      <c r="A29" s="4" t="s">
        <v>11</v>
      </c>
      <c r="B29" s="22"/>
      <c r="C29" s="22"/>
      <c r="D29" s="22"/>
      <c r="E29" s="22"/>
      <c r="F29" s="18">
        <f>SUM(F11:F28)</f>
        <v>5955040247</v>
      </c>
      <c r="G29" s="9"/>
      <c r="H29" s="18">
        <f>SUM(H11:H28)</f>
        <v>5703301281</v>
      </c>
      <c r="I29" s="28"/>
      <c r="J29" s="18">
        <f>SUM(J11:J28)</f>
        <v>5955498046</v>
      </c>
      <c r="K29" s="10"/>
      <c r="L29" s="18">
        <f>SUM(L11:L28)</f>
        <v>5661068078</v>
      </c>
      <c r="M29" s="29"/>
      <c r="N29" s="10"/>
    </row>
    <row r="30" spans="1:14" s="21" customFormat="1" ht="24" customHeight="1" thickTop="1" x14ac:dyDescent="0.25">
      <c r="A30" s="23"/>
      <c r="B30" s="22"/>
      <c r="C30" s="22"/>
      <c r="D30" s="22"/>
      <c r="E30" s="22"/>
      <c r="F30" s="22"/>
      <c r="G30" s="9"/>
      <c r="H30" s="10"/>
      <c r="I30" s="22"/>
      <c r="J30" s="10"/>
      <c r="K30" s="10"/>
      <c r="L30" s="10"/>
      <c r="M30" s="26"/>
    </row>
    <row r="31" spans="1:14" s="21" customFormat="1" ht="24" customHeight="1" x14ac:dyDescent="0.25">
      <c r="A31" s="30" t="s">
        <v>12</v>
      </c>
      <c r="B31" s="22"/>
      <c r="C31" s="22"/>
      <c r="D31" s="22"/>
      <c r="E31" s="22"/>
      <c r="F31" s="22"/>
      <c r="G31" s="9"/>
      <c r="H31" s="10"/>
      <c r="I31" s="22"/>
      <c r="J31" s="10"/>
      <c r="K31" s="10"/>
      <c r="L31" s="10"/>
    </row>
    <row r="32" spans="1:14" s="20" customFormat="1" ht="24" customHeight="1" x14ac:dyDescent="0.25">
      <c r="A32" s="4" t="s">
        <v>0</v>
      </c>
      <c r="B32" s="4"/>
      <c r="C32" s="4"/>
      <c r="D32" s="4"/>
      <c r="E32" s="4"/>
      <c r="F32" s="4"/>
      <c r="G32" s="47"/>
      <c r="H32" s="4"/>
      <c r="I32" s="4"/>
      <c r="J32" s="4"/>
      <c r="K32" s="4"/>
      <c r="L32" s="4"/>
    </row>
    <row r="33" spans="1:14" s="21" customFormat="1" ht="24" customHeight="1" x14ac:dyDescent="0.25">
      <c r="A33" s="4" t="s">
        <v>13</v>
      </c>
      <c r="B33" s="4"/>
      <c r="C33" s="4"/>
      <c r="D33" s="4"/>
      <c r="E33" s="4"/>
      <c r="F33" s="4"/>
      <c r="G33" s="47"/>
      <c r="H33" s="4"/>
      <c r="I33" s="4"/>
      <c r="J33" s="4"/>
      <c r="K33" s="4"/>
      <c r="L33" s="4"/>
    </row>
    <row r="34" spans="1:14" s="20" customFormat="1" ht="24" customHeight="1" x14ac:dyDescent="0.25">
      <c r="A34" s="110" t="s">
        <v>133</v>
      </c>
      <c r="B34" s="110"/>
      <c r="C34" s="110"/>
      <c r="D34" s="110"/>
      <c r="E34" s="110"/>
      <c r="F34" s="110"/>
      <c r="G34" s="110"/>
      <c r="H34" s="110"/>
    </row>
    <row r="35" spans="1:14" s="21" customFormat="1" ht="24" customHeight="1" x14ac:dyDescent="0.25">
      <c r="A35" s="22"/>
      <c r="G35" s="111"/>
      <c r="H35" s="111"/>
      <c r="K35" s="10"/>
      <c r="L35" s="44" t="s">
        <v>2</v>
      </c>
    </row>
    <row r="36" spans="1:14" s="21" customFormat="1" ht="24" customHeight="1" x14ac:dyDescent="0.25">
      <c r="A36" s="22"/>
      <c r="F36" s="113" t="s">
        <v>60</v>
      </c>
      <c r="G36" s="113"/>
      <c r="H36" s="113"/>
      <c r="K36" s="10"/>
      <c r="L36" s="10"/>
    </row>
    <row r="37" spans="1:14" s="21" customFormat="1" ht="24" customHeight="1" x14ac:dyDescent="0.25">
      <c r="A37" s="22"/>
      <c r="F37" s="112" t="s">
        <v>75</v>
      </c>
      <c r="G37" s="112"/>
      <c r="H37" s="112"/>
      <c r="J37" s="112" t="s">
        <v>3</v>
      </c>
      <c r="K37" s="112"/>
      <c r="L37" s="112"/>
    </row>
    <row r="38" spans="1:14" s="21" customFormat="1" ht="24" customHeight="1" x14ac:dyDescent="0.25">
      <c r="A38" s="23"/>
      <c r="B38" s="24"/>
      <c r="C38" s="24"/>
      <c r="D38" s="41" t="s">
        <v>4</v>
      </c>
      <c r="E38" s="16"/>
      <c r="F38" s="42" t="s">
        <v>134</v>
      </c>
      <c r="G38" s="45"/>
      <c r="H38" s="42" t="s">
        <v>129</v>
      </c>
      <c r="I38" s="37"/>
      <c r="J38" s="42" t="s">
        <v>134</v>
      </c>
      <c r="K38" s="45"/>
      <c r="L38" s="42" t="s">
        <v>129</v>
      </c>
    </row>
    <row r="39" spans="1:14" s="21" customFormat="1" ht="24" customHeight="1" x14ac:dyDescent="0.25">
      <c r="A39" s="23"/>
      <c r="B39" s="24"/>
      <c r="C39" s="24"/>
      <c r="D39" s="16"/>
      <c r="E39" s="16"/>
      <c r="F39" s="1" t="s">
        <v>176</v>
      </c>
      <c r="G39" s="45"/>
      <c r="H39" s="1" t="s">
        <v>178</v>
      </c>
      <c r="I39" s="37"/>
      <c r="J39" s="1" t="s">
        <v>176</v>
      </c>
      <c r="K39" s="45"/>
      <c r="L39" s="1" t="s">
        <v>178</v>
      </c>
    </row>
    <row r="40" spans="1:14" s="21" customFormat="1" ht="24" customHeight="1" x14ac:dyDescent="0.25">
      <c r="A40" s="23"/>
      <c r="B40" s="24"/>
      <c r="C40" s="24"/>
      <c r="D40" s="16"/>
      <c r="E40" s="16"/>
      <c r="F40" s="1" t="s">
        <v>177</v>
      </c>
      <c r="G40" s="45"/>
      <c r="H40" s="1"/>
      <c r="I40" s="37"/>
      <c r="J40" s="1" t="s">
        <v>177</v>
      </c>
      <c r="K40" s="45"/>
      <c r="L40" s="1"/>
    </row>
    <row r="41" spans="1:14" s="21" customFormat="1" ht="24" customHeight="1" x14ac:dyDescent="0.25">
      <c r="A41" s="19" t="s">
        <v>62</v>
      </c>
      <c r="B41" s="24"/>
      <c r="C41" s="24"/>
      <c r="D41" s="24"/>
      <c r="E41" s="24"/>
      <c r="F41" s="24"/>
      <c r="G41" s="2"/>
      <c r="H41" s="24"/>
      <c r="I41" s="24"/>
      <c r="J41" s="1"/>
      <c r="K41" s="2"/>
      <c r="L41" s="1"/>
    </row>
    <row r="42" spans="1:14" s="21" customFormat="1" ht="24" customHeight="1" x14ac:dyDescent="0.25">
      <c r="A42" s="4" t="s">
        <v>14</v>
      </c>
      <c r="B42" s="22"/>
      <c r="C42" s="22"/>
      <c r="D42" s="22"/>
      <c r="E42" s="22"/>
      <c r="F42" s="22"/>
      <c r="G42" s="48"/>
      <c r="H42" s="22"/>
      <c r="I42" s="22"/>
      <c r="J42" s="43"/>
      <c r="K42" s="31"/>
      <c r="L42" s="43"/>
    </row>
    <row r="43" spans="1:14" s="21" customFormat="1" ht="24" customHeight="1" x14ac:dyDescent="0.25">
      <c r="A43" s="5" t="s">
        <v>16</v>
      </c>
      <c r="B43" s="11"/>
      <c r="C43" s="11"/>
      <c r="D43" s="11" t="s">
        <v>104</v>
      </c>
      <c r="E43" s="11"/>
      <c r="F43" s="10">
        <v>2549248792</v>
      </c>
      <c r="G43" s="9"/>
      <c r="H43" s="10">
        <v>2581112521</v>
      </c>
      <c r="I43" s="12"/>
      <c r="J43" s="10">
        <v>2549248792</v>
      </c>
      <c r="K43" s="10"/>
      <c r="L43" s="10">
        <v>2581112521</v>
      </c>
    </row>
    <row r="44" spans="1:14" s="21" customFormat="1" ht="24" customHeight="1" x14ac:dyDescent="0.25">
      <c r="A44" s="5" t="s">
        <v>15</v>
      </c>
      <c r="B44" s="11"/>
      <c r="C44" s="11"/>
      <c r="D44" s="11" t="s">
        <v>107</v>
      </c>
      <c r="E44" s="11"/>
      <c r="F44" s="10">
        <v>1164629758</v>
      </c>
      <c r="G44" s="9"/>
      <c r="H44" s="10">
        <v>761022233</v>
      </c>
      <c r="I44" s="10"/>
      <c r="J44" s="10">
        <v>1164629758</v>
      </c>
      <c r="K44" s="12"/>
      <c r="L44" s="10">
        <v>761022233</v>
      </c>
      <c r="N44" s="10"/>
    </row>
    <row r="45" spans="1:14" s="21" customFormat="1" ht="24" customHeight="1" x14ac:dyDescent="0.25">
      <c r="A45" s="5" t="s">
        <v>130</v>
      </c>
      <c r="B45" s="11"/>
      <c r="C45" s="11"/>
      <c r="D45" s="11"/>
      <c r="E45" s="11"/>
      <c r="F45" s="10">
        <v>5559617</v>
      </c>
      <c r="G45" s="9"/>
      <c r="H45" s="10">
        <v>9095850</v>
      </c>
      <c r="I45" s="10"/>
      <c r="J45" s="10">
        <v>5559617</v>
      </c>
      <c r="K45" s="12"/>
      <c r="L45" s="10">
        <v>9095850</v>
      </c>
      <c r="N45" s="10"/>
    </row>
    <row r="46" spans="1:14" s="21" customFormat="1" ht="24" customHeight="1" x14ac:dyDescent="0.25">
      <c r="A46" s="5" t="s">
        <v>144</v>
      </c>
      <c r="B46" s="11"/>
      <c r="C46" s="11"/>
      <c r="D46" s="11" t="s">
        <v>112</v>
      </c>
      <c r="E46" s="11"/>
      <c r="F46" s="10">
        <v>65417126</v>
      </c>
      <c r="G46" s="9"/>
      <c r="H46" s="10">
        <v>0</v>
      </c>
      <c r="I46" s="10"/>
      <c r="J46" s="10">
        <v>65417126</v>
      </c>
      <c r="K46" s="12"/>
      <c r="L46" s="10">
        <v>0</v>
      </c>
      <c r="N46" s="10"/>
    </row>
    <row r="47" spans="1:14" s="21" customFormat="1" ht="24" customHeight="1" x14ac:dyDescent="0.25">
      <c r="A47" s="5" t="s">
        <v>88</v>
      </c>
      <c r="B47" s="11"/>
      <c r="C47" s="11"/>
      <c r="D47" s="11"/>
      <c r="E47" s="11"/>
      <c r="F47" s="10">
        <v>62950926</v>
      </c>
      <c r="G47" s="9"/>
      <c r="H47" s="10">
        <v>61300779</v>
      </c>
      <c r="I47" s="10"/>
      <c r="J47" s="10">
        <v>62950926</v>
      </c>
      <c r="K47" s="12"/>
      <c r="L47" s="10">
        <v>61300779</v>
      </c>
      <c r="N47" s="10"/>
    </row>
    <row r="48" spans="1:14" s="21" customFormat="1" ht="24" customHeight="1" x14ac:dyDescent="0.25">
      <c r="A48" s="5" t="s">
        <v>17</v>
      </c>
      <c r="B48" s="11"/>
      <c r="C48" s="11"/>
      <c r="D48" s="11"/>
      <c r="E48" s="11"/>
      <c r="F48" s="10"/>
      <c r="G48" s="9"/>
      <c r="H48" s="10"/>
      <c r="I48" s="12"/>
      <c r="J48" s="10"/>
      <c r="K48" s="10"/>
      <c r="L48" s="10"/>
      <c r="N48" s="10"/>
    </row>
    <row r="49" spans="1:14" s="21" customFormat="1" ht="24" customHeight="1" x14ac:dyDescent="0.25">
      <c r="A49" s="5" t="s">
        <v>18</v>
      </c>
      <c r="B49" s="11"/>
      <c r="C49" s="11"/>
      <c r="D49" s="11"/>
      <c r="E49" s="11"/>
      <c r="F49" s="10">
        <v>85596278</v>
      </c>
      <c r="G49" s="9"/>
      <c r="H49" s="10">
        <v>86728688</v>
      </c>
      <c r="I49" s="12"/>
      <c r="J49" s="10">
        <v>85596278</v>
      </c>
      <c r="K49" s="10"/>
      <c r="L49" s="10">
        <v>86728688</v>
      </c>
      <c r="N49" s="10"/>
    </row>
    <row r="50" spans="1:14" s="21" customFormat="1" ht="24" customHeight="1" x14ac:dyDescent="0.25">
      <c r="A50" s="6" t="s">
        <v>19</v>
      </c>
      <c r="B50" s="11"/>
      <c r="C50" s="11"/>
      <c r="F50" s="10">
        <v>50494461</v>
      </c>
      <c r="G50" s="9"/>
      <c r="H50" s="10">
        <v>44578080</v>
      </c>
      <c r="I50" s="12"/>
      <c r="J50" s="10">
        <v>50494461</v>
      </c>
      <c r="K50" s="10"/>
      <c r="L50" s="10">
        <v>44578080</v>
      </c>
      <c r="N50" s="10"/>
    </row>
    <row r="51" spans="1:14" s="21" customFormat="1" ht="24" customHeight="1" x14ac:dyDescent="0.25">
      <c r="A51" s="6" t="s">
        <v>169</v>
      </c>
      <c r="B51" s="11"/>
      <c r="C51" s="11"/>
      <c r="F51" s="10">
        <v>0</v>
      </c>
      <c r="G51" s="9"/>
      <c r="H51" s="10">
        <v>15869920</v>
      </c>
      <c r="I51" s="12"/>
      <c r="J51" s="10">
        <v>0</v>
      </c>
      <c r="K51" s="10"/>
      <c r="L51" s="10">
        <v>15869920</v>
      </c>
      <c r="N51" s="10"/>
    </row>
    <row r="52" spans="1:14" s="21" customFormat="1" ht="24" customHeight="1" x14ac:dyDescent="0.25">
      <c r="A52" s="6" t="s">
        <v>118</v>
      </c>
      <c r="B52" s="11"/>
      <c r="C52" s="11"/>
      <c r="D52" s="11"/>
      <c r="E52" s="11"/>
      <c r="F52" s="10">
        <v>51272352</v>
      </c>
      <c r="G52" s="9"/>
      <c r="H52" s="10">
        <v>77106342</v>
      </c>
      <c r="I52" s="12"/>
      <c r="J52" s="10">
        <v>51272352</v>
      </c>
      <c r="K52" s="10"/>
      <c r="L52" s="10">
        <v>77106342</v>
      </c>
      <c r="N52" s="10"/>
    </row>
    <row r="53" spans="1:14" s="21" customFormat="1" ht="24" customHeight="1" x14ac:dyDescent="0.25">
      <c r="A53" s="4" t="s">
        <v>20</v>
      </c>
      <c r="B53" s="11"/>
      <c r="C53" s="11"/>
      <c r="D53" s="11"/>
      <c r="E53" s="11"/>
      <c r="F53" s="27">
        <f>SUM(F43:F52)</f>
        <v>4035169310</v>
      </c>
      <c r="G53" s="9"/>
      <c r="H53" s="27">
        <f>SUM(H43:H52)</f>
        <v>3636814413</v>
      </c>
      <c r="I53" s="12"/>
      <c r="J53" s="27">
        <f>SUM(J43:J52)</f>
        <v>4035169310</v>
      </c>
      <c r="K53" s="10"/>
      <c r="L53" s="27">
        <f>SUM(L43:L52)</f>
        <v>3636814413</v>
      </c>
      <c r="M53" s="32"/>
      <c r="N53" s="10"/>
    </row>
    <row r="54" spans="1:14" s="21" customFormat="1" ht="24" customHeight="1" x14ac:dyDescent="0.25">
      <c r="A54" s="4"/>
      <c r="B54" s="11"/>
      <c r="C54" s="11"/>
      <c r="D54" s="11"/>
      <c r="E54" s="11"/>
      <c r="F54" s="9"/>
      <c r="G54" s="9"/>
      <c r="H54" s="9"/>
      <c r="I54" s="12"/>
      <c r="J54" s="9"/>
      <c r="K54" s="10"/>
      <c r="L54" s="9"/>
      <c r="M54" s="32"/>
      <c r="N54" s="10"/>
    </row>
    <row r="55" spans="1:14" s="21" customFormat="1" ht="24" customHeight="1" x14ac:dyDescent="0.25">
      <c r="A55" s="30" t="s">
        <v>12</v>
      </c>
      <c r="B55" s="22"/>
      <c r="C55" s="22"/>
      <c r="D55" s="22"/>
      <c r="E55" s="22"/>
      <c r="F55" s="22"/>
      <c r="G55" s="9"/>
      <c r="H55" s="10"/>
      <c r="I55" s="22"/>
      <c r="J55" s="10"/>
      <c r="K55" s="10"/>
      <c r="L55" s="10"/>
      <c r="M55" s="32"/>
      <c r="N55" s="10"/>
    </row>
    <row r="56" spans="1:14" s="21" customFormat="1" ht="24" customHeight="1" x14ac:dyDescent="0.25">
      <c r="A56" s="4" t="s">
        <v>0</v>
      </c>
      <c r="B56" s="4"/>
      <c r="C56" s="4"/>
      <c r="D56" s="4"/>
      <c r="E56" s="4"/>
      <c r="F56" s="4"/>
      <c r="G56" s="47"/>
      <c r="H56" s="4"/>
      <c r="I56" s="4"/>
      <c r="J56" s="4"/>
      <c r="K56" s="4"/>
      <c r="L56" s="4"/>
      <c r="M56" s="32"/>
      <c r="N56" s="10"/>
    </row>
    <row r="57" spans="1:14" s="21" customFormat="1" ht="24" customHeight="1" x14ac:dyDescent="0.25">
      <c r="A57" s="4" t="s">
        <v>13</v>
      </c>
      <c r="B57" s="4"/>
      <c r="C57" s="4"/>
      <c r="D57" s="4"/>
      <c r="E57" s="4"/>
      <c r="F57" s="4"/>
      <c r="G57" s="47"/>
      <c r="H57" s="4"/>
      <c r="I57" s="4"/>
      <c r="J57" s="4"/>
      <c r="K57" s="4"/>
      <c r="L57" s="4"/>
      <c r="M57" s="32"/>
      <c r="N57" s="10"/>
    </row>
    <row r="58" spans="1:14" s="21" customFormat="1" ht="24" customHeight="1" x14ac:dyDescent="0.25">
      <c r="A58" s="110" t="s">
        <v>133</v>
      </c>
      <c r="B58" s="110"/>
      <c r="C58" s="110"/>
      <c r="D58" s="110"/>
      <c r="E58" s="110"/>
      <c r="F58" s="110"/>
      <c r="G58" s="110"/>
      <c r="H58" s="110"/>
      <c r="I58" s="20"/>
      <c r="J58" s="20"/>
      <c r="K58" s="20"/>
      <c r="L58" s="20"/>
      <c r="M58" s="32"/>
      <c r="N58" s="10"/>
    </row>
    <row r="59" spans="1:14" s="21" customFormat="1" ht="24" customHeight="1" x14ac:dyDescent="0.25">
      <c r="A59" s="22"/>
      <c r="G59" s="111"/>
      <c r="H59" s="111"/>
      <c r="K59" s="10"/>
      <c r="L59" s="101" t="s">
        <v>2</v>
      </c>
      <c r="M59" s="32"/>
      <c r="N59" s="10"/>
    </row>
    <row r="60" spans="1:14" s="21" customFormat="1" ht="24" customHeight="1" x14ac:dyDescent="0.25">
      <c r="A60" s="22"/>
      <c r="F60" s="113" t="s">
        <v>60</v>
      </c>
      <c r="G60" s="113"/>
      <c r="H60" s="113"/>
      <c r="K60" s="10"/>
      <c r="L60" s="10"/>
      <c r="M60" s="32"/>
      <c r="N60" s="10"/>
    </row>
    <row r="61" spans="1:14" s="21" customFormat="1" ht="24" customHeight="1" x14ac:dyDescent="0.25">
      <c r="A61" s="22"/>
      <c r="F61" s="112" t="s">
        <v>75</v>
      </c>
      <c r="G61" s="112"/>
      <c r="H61" s="112"/>
      <c r="J61" s="112" t="s">
        <v>3</v>
      </c>
      <c r="K61" s="112"/>
      <c r="L61" s="112"/>
      <c r="M61" s="32"/>
      <c r="N61" s="10"/>
    </row>
    <row r="62" spans="1:14" s="21" customFormat="1" ht="24" customHeight="1" x14ac:dyDescent="0.25">
      <c r="A62" s="23"/>
      <c r="B62" s="24"/>
      <c r="C62" s="24"/>
      <c r="D62" s="102" t="s">
        <v>4</v>
      </c>
      <c r="E62" s="16"/>
      <c r="F62" s="42" t="s">
        <v>134</v>
      </c>
      <c r="G62" s="45"/>
      <c r="H62" s="42" t="s">
        <v>129</v>
      </c>
      <c r="I62" s="37"/>
      <c r="J62" s="42" t="s">
        <v>134</v>
      </c>
      <c r="K62" s="45"/>
      <c r="L62" s="42" t="s">
        <v>129</v>
      </c>
      <c r="M62" s="32"/>
      <c r="N62" s="10"/>
    </row>
    <row r="63" spans="1:14" s="21" customFormat="1" ht="24" customHeight="1" x14ac:dyDescent="0.25">
      <c r="A63" s="23"/>
      <c r="B63" s="24"/>
      <c r="C63" s="24"/>
      <c r="D63" s="16"/>
      <c r="E63" s="16"/>
      <c r="F63" s="1" t="s">
        <v>176</v>
      </c>
      <c r="G63" s="45"/>
      <c r="H63" s="1" t="s">
        <v>178</v>
      </c>
      <c r="I63" s="37"/>
      <c r="J63" s="1" t="s">
        <v>176</v>
      </c>
      <c r="K63" s="45"/>
      <c r="L63" s="1" t="s">
        <v>178</v>
      </c>
      <c r="M63" s="32"/>
      <c r="N63" s="10"/>
    </row>
    <row r="64" spans="1:14" s="21" customFormat="1" ht="24" customHeight="1" x14ac:dyDescent="0.25">
      <c r="A64" s="23"/>
      <c r="B64" s="24"/>
      <c r="C64" s="24"/>
      <c r="D64" s="16"/>
      <c r="E64" s="16"/>
      <c r="F64" s="1" t="s">
        <v>177</v>
      </c>
      <c r="G64" s="45"/>
      <c r="H64" s="1"/>
      <c r="I64" s="37"/>
      <c r="J64" s="1" t="s">
        <v>177</v>
      </c>
      <c r="K64" s="45"/>
      <c r="L64" s="1"/>
      <c r="M64" s="32"/>
      <c r="N64" s="10"/>
    </row>
    <row r="65" spans="1:15" s="21" customFormat="1" ht="24" customHeight="1" x14ac:dyDescent="0.25">
      <c r="A65" s="4" t="s">
        <v>21</v>
      </c>
      <c r="B65" s="11"/>
      <c r="C65" s="11"/>
      <c r="D65" s="11"/>
      <c r="E65" s="11"/>
      <c r="F65" s="11"/>
      <c r="G65" s="9"/>
      <c r="H65" s="10"/>
      <c r="I65" s="11"/>
      <c r="J65" s="10"/>
      <c r="K65" s="10"/>
      <c r="L65" s="10"/>
    </row>
    <row r="66" spans="1:15" s="21" customFormat="1" ht="24" customHeight="1" x14ac:dyDescent="0.25">
      <c r="A66" s="5" t="s">
        <v>22</v>
      </c>
      <c r="B66" s="11"/>
      <c r="C66" s="11"/>
      <c r="D66" s="11"/>
      <c r="E66" s="11"/>
      <c r="F66" s="11"/>
      <c r="G66" s="9"/>
      <c r="H66" s="10"/>
      <c r="I66" s="11"/>
      <c r="J66" s="10"/>
      <c r="K66" s="10"/>
      <c r="L66" s="10"/>
    </row>
    <row r="67" spans="1:15" s="21" customFormat="1" ht="24" customHeight="1" x14ac:dyDescent="0.25">
      <c r="A67" s="6" t="s">
        <v>23</v>
      </c>
      <c r="B67" s="11"/>
      <c r="C67" s="11"/>
      <c r="D67" s="11"/>
      <c r="E67" s="11"/>
      <c r="F67" s="11"/>
      <c r="G67" s="9"/>
      <c r="H67" s="10"/>
      <c r="I67" s="11"/>
      <c r="J67" s="10"/>
      <c r="K67" s="10"/>
      <c r="L67" s="10"/>
    </row>
    <row r="68" spans="1:15" s="21" customFormat="1" ht="24" customHeight="1" thickBot="1" x14ac:dyDescent="0.3">
      <c r="A68" s="6" t="s">
        <v>163</v>
      </c>
      <c r="B68" s="11"/>
      <c r="C68" s="11"/>
      <c r="D68" s="11"/>
      <c r="E68" s="11"/>
      <c r="F68" s="13">
        <v>350000000</v>
      </c>
      <c r="G68" s="14"/>
      <c r="H68" s="92">
        <v>350000000</v>
      </c>
      <c r="I68" s="14"/>
      <c r="J68" s="13">
        <v>350000000</v>
      </c>
      <c r="K68" s="12"/>
      <c r="L68" s="13">
        <v>350000000</v>
      </c>
    </row>
    <row r="69" spans="1:15" s="21" customFormat="1" ht="24" customHeight="1" thickTop="1" x14ac:dyDescent="0.25">
      <c r="A69" s="6" t="s">
        <v>24</v>
      </c>
      <c r="B69" s="11"/>
      <c r="C69" s="11"/>
      <c r="D69" s="11"/>
      <c r="E69" s="11"/>
      <c r="F69" s="10"/>
      <c r="G69" s="9"/>
      <c r="H69" s="11"/>
      <c r="I69" s="12"/>
      <c r="J69" s="10"/>
      <c r="K69" s="10"/>
      <c r="L69" s="10"/>
    </row>
    <row r="70" spans="1:15" s="21" customFormat="1" ht="24" customHeight="1" x14ac:dyDescent="0.25">
      <c r="A70" s="6" t="s">
        <v>163</v>
      </c>
      <c r="B70" s="11"/>
      <c r="C70" s="11"/>
      <c r="D70" s="11"/>
      <c r="E70" s="11"/>
      <c r="F70" s="14">
        <v>350000000</v>
      </c>
      <c r="G70" s="14"/>
      <c r="H70" s="14">
        <v>350000000</v>
      </c>
      <c r="I70" s="12"/>
      <c r="J70" s="14">
        <v>350000000</v>
      </c>
      <c r="K70" s="14"/>
      <c r="L70" s="14">
        <v>350000000</v>
      </c>
    </row>
    <row r="71" spans="1:15" s="21" customFormat="1" ht="24" customHeight="1" x14ac:dyDescent="0.25">
      <c r="A71" s="5" t="s">
        <v>25</v>
      </c>
      <c r="B71" s="11"/>
      <c r="C71" s="11"/>
      <c r="D71" s="11"/>
      <c r="E71" s="11"/>
      <c r="F71" s="10">
        <v>647275073</v>
      </c>
      <c r="G71" s="9"/>
      <c r="H71" s="10">
        <v>647275073</v>
      </c>
      <c r="I71" s="12"/>
      <c r="J71" s="10">
        <v>647275073</v>
      </c>
      <c r="K71" s="10"/>
      <c r="L71" s="10">
        <v>647275073</v>
      </c>
      <c r="N71" s="10"/>
    </row>
    <row r="72" spans="1:15" s="21" customFormat="1" ht="24" customHeight="1" x14ac:dyDescent="0.25">
      <c r="A72" s="5" t="s">
        <v>26</v>
      </c>
      <c r="B72" s="11"/>
      <c r="C72" s="11"/>
      <c r="D72" s="11"/>
      <c r="E72" s="11"/>
      <c r="F72" s="10"/>
      <c r="G72" s="9"/>
      <c r="H72" s="10"/>
      <c r="I72" s="12"/>
      <c r="J72" s="10"/>
      <c r="K72" s="10"/>
      <c r="L72" s="10"/>
    </row>
    <row r="73" spans="1:15" s="21" customFormat="1" ht="24" customHeight="1" x14ac:dyDescent="0.25">
      <c r="A73" s="5" t="s">
        <v>27</v>
      </c>
      <c r="B73" s="11"/>
      <c r="C73" s="11"/>
      <c r="D73" s="11"/>
      <c r="E73" s="11"/>
      <c r="F73" s="10"/>
      <c r="G73" s="9"/>
      <c r="H73" s="10"/>
      <c r="I73" s="12"/>
      <c r="J73" s="10"/>
      <c r="K73" s="10"/>
      <c r="L73" s="10"/>
    </row>
    <row r="74" spans="1:15" s="21" customFormat="1" ht="24" customHeight="1" x14ac:dyDescent="0.25">
      <c r="A74" s="5" t="s">
        <v>63</v>
      </c>
      <c r="B74" s="11"/>
      <c r="C74" s="11"/>
      <c r="D74" s="11"/>
      <c r="E74" s="11"/>
      <c r="F74" s="10">
        <v>35000000</v>
      </c>
      <c r="G74" s="9"/>
      <c r="H74" s="10">
        <v>35000000</v>
      </c>
      <c r="I74" s="12"/>
      <c r="J74" s="10">
        <v>35000000</v>
      </c>
      <c r="K74" s="10"/>
      <c r="L74" s="10">
        <v>35000000</v>
      </c>
      <c r="N74" s="10"/>
    </row>
    <row r="75" spans="1:15" s="21" customFormat="1" ht="24" customHeight="1" x14ac:dyDescent="0.25">
      <c r="A75" s="5" t="s">
        <v>28</v>
      </c>
      <c r="B75" s="11"/>
      <c r="C75" s="11"/>
      <c r="D75" s="11"/>
      <c r="E75" s="11"/>
      <c r="F75" s="10">
        <v>20000000</v>
      </c>
      <c r="G75" s="9"/>
      <c r="H75" s="10">
        <v>20000000</v>
      </c>
      <c r="I75" s="12"/>
      <c r="J75" s="10">
        <v>20000000</v>
      </c>
      <c r="K75" s="10"/>
      <c r="L75" s="10">
        <v>20000000</v>
      </c>
      <c r="N75" s="10"/>
    </row>
    <row r="76" spans="1:15" s="21" customFormat="1" ht="24" customHeight="1" x14ac:dyDescent="0.25">
      <c r="A76" s="5" t="s">
        <v>54</v>
      </c>
      <c r="B76" s="11"/>
      <c r="C76" s="11"/>
      <c r="D76" s="11"/>
      <c r="E76" s="11"/>
      <c r="F76" s="9">
        <v>896106028</v>
      </c>
      <c r="G76" s="9"/>
      <c r="H76" s="9">
        <v>1047820233</v>
      </c>
      <c r="I76" s="12"/>
      <c r="J76" s="9">
        <v>848679287</v>
      </c>
      <c r="K76" s="10"/>
      <c r="L76" s="9">
        <v>1000237594</v>
      </c>
      <c r="M76" s="10"/>
      <c r="N76" s="10"/>
      <c r="O76" s="10"/>
    </row>
    <row r="77" spans="1:15" s="21" customFormat="1" ht="24" customHeight="1" x14ac:dyDescent="0.25">
      <c r="A77" s="5" t="s">
        <v>61</v>
      </c>
      <c r="B77" s="11"/>
      <c r="C77" s="11"/>
      <c r="D77" s="11"/>
      <c r="E77" s="11"/>
      <c r="F77" s="33">
        <v>-28510164</v>
      </c>
      <c r="G77" s="9"/>
      <c r="H77" s="33">
        <v>-33608438</v>
      </c>
      <c r="I77" s="12"/>
      <c r="J77" s="33">
        <v>19374376</v>
      </c>
      <c r="K77" s="10"/>
      <c r="L77" s="33">
        <v>-28259002</v>
      </c>
      <c r="N77" s="10"/>
      <c r="O77" s="10"/>
    </row>
    <row r="78" spans="1:15" s="21" customFormat="1" ht="24" customHeight="1" x14ac:dyDescent="0.25">
      <c r="A78" s="4" t="s">
        <v>55</v>
      </c>
      <c r="B78" s="22"/>
      <c r="C78" s="22"/>
      <c r="D78" s="22"/>
      <c r="E78" s="22"/>
      <c r="F78" s="33">
        <f>SUM(F70:F77)</f>
        <v>1919870937</v>
      </c>
      <c r="G78" s="9"/>
      <c r="H78" s="33">
        <f>SUM(H70:H77)</f>
        <v>2066486868</v>
      </c>
      <c r="I78" s="9"/>
      <c r="J78" s="33">
        <f>SUM(J70:J77)</f>
        <v>1920328736</v>
      </c>
      <c r="K78" s="9"/>
      <c r="L78" s="33">
        <f>SUM(L70:L77)</f>
        <v>2024253665</v>
      </c>
      <c r="N78" s="10"/>
    </row>
    <row r="79" spans="1:15" s="21" customFormat="1" ht="24" customHeight="1" thickBot="1" x14ac:dyDescent="0.3">
      <c r="A79" s="4" t="s">
        <v>29</v>
      </c>
      <c r="B79" s="22"/>
      <c r="C79" s="22"/>
      <c r="D79" s="22"/>
      <c r="E79" s="22"/>
      <c r="F79" s="34">
        <f>SUM(F53,F78)</f>
        <v>5955040247</v>
      </c>
      <c r="G79" s="9"/>
      <c r="H79" s="34">
        <f>SUM(H53,H78)</f>
        <v>5703301281</v>
      </c>
      <c r="I79" s="28"/>
      <c r="J79" s="34">
        <f>SUM(J53,J78)</f>
        <v>5955498046</v>
      </c>
      <c r="K79" s="10"/>
      <c r="L79" s="34">
        <f>SUM(L53,L78)</f>
        <v>5661068078</v>
      </c>
      <c r="M79" s="32"/>
      <c r="N79" s="10"/>
    </row>
    <row r="80" spans="1:15" s="21" customFormat="1" ht="24" customHeight="1" thickTop="1" x14ac:dyDescent="0.25">
      <c r="B80" s="22"/>
      <c r="C80" s="22"/>
      <c r="D80" s="22"/>
      <c r="E80" s="22"/>
      <c r="F80" s="10"/>
      <c r="G80" s="9"/>
      <c r="H80" s="10"/>
      <c r="I80" s="28"/>
      <c r="J80" s="10"/>
      <c r="K80" s="10"/>
      <c r="L80" s="10"/>
      <c r="M80" s="26"/>
    </row>
    <row r="81" spans="1:12" s="21" customFormat="1" ht="18" customHeight="1" x14ac:dyDescent="0.25">
      <c r="A81" s="30" t="s">
        <v>12</v>
      </c>
      <c r="B81" s="22"/>
      <c r="C81" s="22"/>
      <c r="D81" s="22"/>
      <c r="E81" s="22"/>
      <c r="F81" s="22"/>
      <c r="G81" s="9"/>
      <c r="H81" s="10"/>
      <c r="I81" s="22"/>
      <c r="J81" s="10"/>
      <c r="K81" s="10"/>
      <c r="L81" s="10"/>
    </row>
    <row r="82" spans="1:12" s="21" customFormat="1" ht="24" customHeight="1" x14ac:dyDescent="0.25">
      <c r="A82" s="30"/>
      <c r="B82" s="22"/>
      <c r="C82" s="22"/>
      <c r="D82" s="22"/>
      <c r="E82" s="22"/>
      <c r="F82" s="22"/>
      <c r="G82" s="9"/>
      <c r="H82" s="10"/>
      <c r="I82" s="22"/>
      <c r="J82" s="10"/>
      <c r="K82" s="10"/>
      <c r="L82" s="10"/>
    </row>
    <row r="83" spans="1:12" s="21" customFormat="1" ht="24" customHeight="1" x14ac:dyDescent="0.25">
      <c r="A83" s="35"/>
      <c r="B83" s="35"/>
      <c r="C83" s="35"/>
      <c r="D83" s="36"/>
      <c r="E83" s="36"/>
      <c r="F83" s="36"/>
      <c r="G83" s="9"/>
      <c r="H83" s="10"/>
      <c r="I83" s="36"/>
      <c r="J83" s="36"/>
      <c r="K83" s="10"/>
      <c r="L83" s="10"/>
    </row>
    <row r="84" spans="1:12" s="21" customFormat="1" ht="24" customHeight="1" x14ac:dyDescent="0.25">
      <c r="A84" s="30"/>
      <c r="B84" s="22"/>
      <c r="C84" s="22"/>
      <c r="D84" s="22"/>
      <c r="E84" s="22"/>
      <c r="F84" s="22"/>
      <c r="G84" s="9"/>
      <c r="H84" s="10"/>
      <c r="I84" s="22"/>
      <c r="J84" s="10"/>
      <c r="K84" s="10"/>
      <c r="L84" s="10"/>
    </row>
    <row r="85" spans="1:12" s="21" customFormat="1" ht="24" customHeight="1" x14ac:dyDescent="0.25">
      <c r="A85" s="30"/>
      <c r="B85" s="22"/>
      <c r="C85" s="22"/>
      <c r="D85" s="6" t="s">
        <v>30</v>
      </c>
      <c r="E85" s="6"/>
      <c r="F85" s="6"/>
      <c r="G85" s="9"/>
      <c r="H85" s="10"/>
      <c r="I85" s="22"/>
      <c r="J85" s="10"/>
      <c r="K85" s="10"/>
      <c r="L85" s="10"/>
    </row>
    <row r="86" spans="1:12" s="21" customFormat="1" ht="24" customHeight="1" x14ac:dyDescent="0.25">
      <c r="A86" s="35"/>
      <c r="B86" s="35"/>
      <c r="C86" s="35"/>
      <c r="D86" s="22"/>
      <c r="E86" s="22"/>
      <c r="F86" s="22"/>
      <c r="G86" s="9"/>
      <c r="H86" s="10"/>
      <c r="I86" s="22"/>
      <c r="J86" s="10"/>
      <c r="K86" s="10"/>
      <c r="L86" s="10"/>
    </row>
  </sheetData>
  <mergeCells count="17">
    <mergeCell ref="A58:H58"/>
    <mergeCell ref="G59:H59"/>
    <mergeCell ref="F60:H60"/>
    <mergeCell ref="F61:H61"/>
    <mergeCell ref="J61:L61"/>
    <mergeCell ref="J6:L6"/>
    <mergeCell ref="F37:H37"/>
    <mergeCell ref="F36:H36"/>
    <mergeCell ref="J37:L37"/>
    <mergeCell ref="G35:H35"/>
    <mergeCell ref="A34:H34"/>
    <mergeCell ref="A1:H1"/>
    <mergeCell ref="A2:H2"/>
    <mergeCell ref="A3:H3"/>
    <mergeCell ref="G4:H4"/>
    <mergeCell ref="F6:H6"/>
    <mergeCell ref="F5:H5"/>
  </mergeCells>
  <printOptions horizontalCentered="1"/>
  <pageMargins left="0.7" right="0.5" top="0.7" bottom="0" header="0.31496062992126" footer="0.31496062992126"/>
  <pageSetup paperSize="9" scale="80" orientation="portrait" r:id="rId1"/>
  <rowBreaks count="2" manualBreakCount="2">
    <brk id="31" max="13" man="1"/>
    <brk id="55" max="11" man="1"/>
  </rowBreaks>
  <ignoredErrors>
    <ignoredError sqref="D13 D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9"/>
  <sheetViews>
    <sheetView showGridLines="0" view="pageBreakPreview" topLeftCell="A88" zoomScale="80" zoomScaleSheetLayoutView="80" workbookViewId="0">
      <selection activeCell="F42" sqref="F42"/>
    </sheetView>
  </sheetViews>
  <sheetFormatPr defaultColWidth="9" defaultRowHeight="22.9" customHeight="1" outlineLevelRow="1" x14ac:dyDescent="0.25"/>
  <cols>
    <col min="1" max="2" width="9" style="8" customWidth="1"/>
    <col min="3" max="3" width="24.125" style="8" customWidth="1"/>
    <col min="4" max="4" width="7.125" style="8" customWidth="1"/>
    <col min="5" max="5" width="0.625" style="8" customWidth="1"/>
    <col min="6" max="6" width="14.625" style="8" bestFit="1" customWidth="1"/>
    <col min="7" max="7" width="0.625" style="8" customWidth="1"/>
    <col min="8" max="8" width="14.625" style="8" bestFit="1" customWidth="1"/>
    <col min="9" max="9" width="0.625" style="8" customWidth="1"/>
    <col min="10" max="10" width="14.375" style="8" customWidth="1"/>
    <col min="11" max="11" width="0.625" style="8" customWidth="1"/>
    <col min="12" max="12" width="15.125" style="8" customWidth="1"/>
    <col min="13" max="13" width="16.75" style="39" customWidth="1"/>
    <col min="14" max="14" width="10.75" style="8" bestFit="1" customWidth="1"/>
    <col min="15" max="16384" width="9" style="8"/>
  </cols>
  <sheetData>
    <row r="1" spans="1:14" ht="22.9" customHeight="1" x14ac:dyDescent="0.25">
      <c r="A1" s="115" t="s">
        <v>179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4" s="21" customFormat="1" ht="22.9" customHeigh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  <c r="N2" s="7"/>
    </row>
    <row r="3" spans="1:14" s="21" customFormat="1" ht="22.9" customHeight="1" x14ac:dyDescent="0.25">
      <c r="A3" s="4" t="s">
        <v>66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6"/>
      <c r="N3" s="7"/>
    </row>
    <row r="4" spans="1:14" s="21" customFormat="1" ht="22.9" customHeight="1" x14ac:dyDescent="0.25">
      <c r="A4" s="110" t="s">
        <v>135</v>
      </c>
      <c r="B4" s="110"/>
      <c r="C4" s="110"/>
      <c r="D4" s="110"/>
      <c r="E4" s="110"/>
      <c r="F4" s="110"/>
      <c r="G4" s="110"/>
      <c r="H4" s="110"/>
      <c r="I4" s="104"/>
      <c r="J4" s="104"/>
      <c r="K4" s="104"/>
      <c r="L4" s="104"/>
      <c r="M4" s="16"/>
      <c r="N4" s="7"/>
    </row>
    <row r="5" spans="1:14" s="21" customFormat="1" ht="22.9" customHeight="1" x14ac:dyDescent="0.25">
      <c r="A5" s="22"/>
      <c r="F5" s="111"/>
      <c r="G5" s="111"/>
      <c r="H5" s="111"/>
      <c r="J5" s="111" t="s">
        <v>2</v>
      </c>
      <c r="K5" s="111"/>
      <c r="L5" s="111"/>
      <c r="M5" s="16"/>
      <c r="N5" s="7"/>
    </row>
    <row r="6" spans="1:14" s="21" customFormat="1" ht="22.9" customHeight="1" x14ac:dyDescent="0.25">
      <c r="A6" s="22"/>
      <c r="B6" s="22"/>
      <c r="C6" s="22"/>
      <c r="D6" s="8"/>
      <c r="E6" s="22"/>
      <c r="F6" s="3"/>
      <c r="G6" s="3" t="s">
        <v>60</v>
      </c>
      <c r="H6" s="3"/>
      <c r="J6" s="3"/>
      <c r="K6" s="10"/>
      <c r="L6" s="3"/>
      <c r="M6" s="16"/>
      <c r="N6" s="7"/>
    </row>
    <row r="7" spans="1:14" s="21" customFormat="1" ht="22.9" customHeight="1" x14ac:dyDescent="0.25">
      <c r="A7" s="22"/>
      <c r="F7" s="106"/>
      <c r="G7" s="106" t="s">
        <v>75</v>
      </c>
      <c r="H7" s="106"/>
      <c r="J7" s="106"/>
      <c r="K7" s="106" t="s">
        <v>3</v>
      </c>
      <c r="L7" s="106"/>
      <c r="M7" s="16"/>
      <c r="N7" s="7"/>
    </row>
    <row r="8" spans="1:14" s="21" customFormat="1" ht="22.9" customHeight="1" x14ac:dyDescent="0.25">
      <c r="A8" s="22"/>
      <c r="B8" s="37"/>
      <c r="C8" s="37"/>
      <c r="D8" s="108" t="s">
        <v>4</v>
      </c>
      <c r="E8" s="37"/>
      <c r="F8" s="42">
        <v>2563</v>
      </c>
      <c r="G8" s="40"/>
      <c r="H8" s="42">
        <v>2562</v>
      </c>
      <c r="I8" s="37"/>
      <c r="J8" s="42">
        <v>2563</v>
      </c>
      <c r="K8" s="40"/>
      <c r="L8" s="42">
        <v>2562</v>
      </c>
      <c r="M8" s="16"/>
      <c r="N8" s="7"/>
    </row>
    <row r="9" spans="1:14" s="21" customFormat="1" ht="22.9" customHeight="1" x14ac:dyDescent="0.25">
      <c r="A9" s="4" t="s">
        <v>31</v>
      </c>
      <c r="B9" s="22"/>
      <c r="C9" s="22"/>
      <c r="D9" s="22"/>
      <c r="E9" s="22"/>
      <c r="F9" s="10"/>
      <c r="G9" s="10"/>
      <c r="H9" s="10"/>
      <c r="I9" s="10"/>
      <c r="J9" s="89"/>
      <c r="K9" s="10"/>
      <c r="L9" s="89"/>
      <c r="M9" s="16"/>
      <c r="N9" s="7"/>
    </row>
    <row r="10" spans="1:14" s="21" customFormat="1" ht="22.9" customHeight="1" x14ac:dyDescent="0.25">
      <c r="A10" s="5" t="s">
        <v>96</v>
      </c>
      <c r="B10" s="22"/>
      <c r="C10" s="22"/>
      <c r="D10" s="22"/>
      <c r="E10" s="22"/>
      <c r="F10" s="10">
        <v>753169436</v>
      </c>
      <c r="G10" s="10"/>
      <c r="H10" s="10">
        <v>634758817</v>
      </c>
      <c r="I10" s="10"/>
      <c r="J10" s="10">
        <v>753169436</v>
      </c>
      <c r="K10" s="10"/>
      <c r="L10" s="10">
        <v>634758817</v>
      </c>
      <c r="M10" s="16"/>
      <c r="N10" s="7"/>
    </row>
    <row r="11" spans="1:14" s="21" customFormat="1" ht="22.9" customHeight="1" x14ac:dyDescent="0.25">
      <c r="A11" s="5" t="s">
        <v>97</v>
      </c>
      <c r="B11" s="22"/>
      <c r="C11" s="22"/>
      <c r="D11" s="22"/>
      <c r="E11" s="22"/>
      <c r="F11" s="33">
        <v>-146695505</v>
      </c>
      <c r="G11" s="10"/>
      <c r="H11" s="33">
        <v>-162815585</v>
      </c>
      <c r="I11" s="10"/>
      <c r="J11" s="33">
        <v>-146695505</v>
      </c>
      <c r="K11" s="10"/>
      <c r="L11" s="33">
        <v>-162815585</v>
      </c>
      <c r="M11" s="16"/>
      <c r="N11" s="7"/>
    </row>
    <row r="12" spans="1:14" s="21" customFormat="1" ht="22.9" customHeight="1" x14ac:dyDescent="0.25">
      <c r="A12" s="5" t="s">
        <v>98</v>
      </c>
      <c r="B12" s="22"/>
      <c r="C12" s="22"/>
      <c r="D12" s="22"/>
      <c r="E12" s="22"/>
      <c r="F12" s="90">
        <f>SUM(F10:F11)</f>
        <v>606473931</v>
      </c>
      <c r="G12" s="9"/>
      <c r="H12" s="90">
        <f>SUM(H10:H11)</f>
        <v>471943232</v>
      </c>
      <c r="I12" s="12"/>
      <c r="J12" s="90">
        <f>SUM(J10:J11)</f>
        <v>606473931</v>
      </c>
      <c r="K12" s="9"/>
      <c r="L12" s="90">
        <f>SUM(L10:L11)</f>
        <v>471943232</v>
      </c>
      <c r="M12" s="16"/>
      <c r="N12" s="7"/>
    </row>
    <row r="13" spans="1:14" s="21" customFormat="1" ht="22.9" customHeight="1" x14ac:dyDescent="0.25">
      <c r="A13" s="5" t="s">
        <v>145</v>
      </c>
      <c r="B13" s="22"/>
      <c r="C13" s="22"/>
      <c r="D13" s="22"/>
      <c r="E13" s="22"/>
      <c r="F13" s="90"/>
      <c r="G13" s="9"/>
      <c r="H13" s="90"/>
      <c r="I13" s="12"/>
      <c r="J13" s="90"/>
      <c r="K13" s="9"/>
      <c r="L13" s="90"/>
      <c r="M13" s="16"/>
      <c r="N13" s="7"/>
    </row>
    <row r="14" spans="1:14" s="21" customFormat="1" ht="22.9" customHeight="1" x14ac:dyDescent="0.25">
      <c r="A14" s="5" t="s">
        <v>146</v>
      </c>
      <c r="B14" s="22"/>
      <c r="C14" s="22"/>
      <c r="D14" s="22"/>
      <c r="E14" s="22"/>
      <c r="F14" s="33">
        <v>-27402170</v>
      </c>
      <c r="G14" s="10"/>
      <c r="H14" s="33">
        <v>71550897</v>
      </c>
      <c r="I14" s="10"/>
      <c r="J14" s="33">
        <v>-27402170</v>
      </c>
      <c r="K14" s="10"/>
      <c r="L14" s="33">
        <v>71550897</v>
      </c>
      <c r="M14" s="16"/>
      <c r="N14" s="7"/>
    </row>
    <row r="15" spans="1:14" s="21" customFormat="1" ht="22.9" customHeight="1" x14ac:dyDescent="0.25">
      <c r="A15" s="5" t="s">
        <v>99</v>
      </c>
      <c r="B15" s="11"/>
      <c r="C15" s="11"/>
      <c r="D15" s="11"/>
      <c r="E15" s="11"/>
      <c r="F15" s="90">
        <f>SUM(F12:F14)</f>
        <v>579071761</v>
      </c>
      <c r="G15" s="9"/>
      <c r="H15" s="90">
        <f>SUM(H12:H14)</f>
        <v>543494129</v>
      </c>
      <c r="I15" s="12"/>
      <c r="J15" s="90">
        <f>SUM(J12:J14)</f>
        <v>579071761</v>
      </c>
      <c r="K15" s="9"/>
      <c r="L15" s="90">
        <f>SUM(L12:L14)</f>
        <v>543494129</v>
      </c>
      <c r="M15" s="16"/>
      <c r="N15" s="7"/>
    </row>
    <row r="16" spans="1:14" s="21" customFormat="1" ht="22.9" customHeight="1" x14ac:dyDescent="0.25">
      <c r="A16" s="5" t="s">
        <v>32</v>
      </c>
      <c r="B16" s="11"/>
      <c r="C16" s="11"/>
      <c r="D16" s="11"/>
      <c r="E16" s="11"/>
      <c r="F16" s="91">
        <v>26952201</v>
      </c>
      <c r="G16" s="9"/>
      <c r="H16" s="91">
        <v>36811404</v>
      </c>
      <c r="I16" s="49"/>
      <c r="J16" s="91">
        <v>26952201</v>
      </c>
      <c r="K16" s="9"/>
      <c r="L16" s="91">
        <v>36811404</v>
      </c>
      <c r="M16" s="16"/>
      <c r="N16" s="7"/>
    </row>
    <row r="17" spans="1:14" s="21" customFormat="1" ht="22.9" customHeight="1" x14ac:dyDescent="0.25">
      <c r="A17" s="5" t="s">
        <v>119</v>
      </c>
      <c r="B17" s="38"/>
      <c r="C17" s="38"/>
      <c r="D17" s="11" t="s">
        <v>159</v>
      </c>
      <c r="E17" s="38"/>
      <c r="F17" s="10">
        <v>-194873</v>
      </c>
      <c r="G17" s="10"/>
      <c r="H17" s="10">
        <v>-784294</v>
      </c>
      <c r="I17" s="51"/>
      <c r="J17" s="10">
        <v>0</v>
      </c>
      <c r="K17" s="10"/>
      <c r="L17" s="10">
        <v>0</v>
      </c>
      <c r="M17" s="16"/>
      <c r="N17" s="7"/>
    </row>
    <row r="18" spans="1:14" s="21" customFormat="1" ht="22.9" customHeight="1" x14ac:dyDescent="0.25">
      <c r="A18" s="5" t="s">
        <v>171</v>
      </c>
      <c r="B18" s="38"/>
      <c r="C18" s="38"/>
      <c r="D18" s="38" t="s">
        <v>170</v>
      </c>
      <c r="E18" s="38"/>
      <c r="F18" s="10">
        <v>15939423</v>
      </c>
      <c r="G18" s="10"/>
      <c r="H18" s="10">
        <v>14694682</v>
      </c>
      <c r="I18" s="51"/>
      <c r="J18" s="10">
        <v>15939423</v>
      </c>
      <c r="K18" s="10"/>
      <c r="L18" s="10">
        <v>14694682</v>
      </c>
      <c r="M18" s="16"/>
      <c r="N18" s="7"/>
    </row>
    <row r="19" spans="1:14" s="21" customFormat="1" ht="22.9" customHeight="1" x14ac:dyDescent="0.25">
      <c r="A19" s="5" t="s">
        <v>108</v>
      </c>
      <c r="B19" s="38"/>
      <c r="C19" s="38"/>
      <c r="D19" s="38"/>
      <c r="E19" s="38"/>
      <c r="F19" s="10">
        <v>3706492</v>
      </c>
      <c r="G19" s="10"/>
      <c r="H19" s="10">
        <v>490577</v>
      </c>
      <c r="I19" s="51"/>
      <c r="J19" s="10">
        <v>3706492</v>
      </c>
      <c r="K19" s="10"/>
      <c r="L19" s="10">
        <v>490577</v>
      </c>
      <c r="M19" s="16"/>
      <c r="N19" s="7"/>
    </row>
    <row r="20" spans="1:14" s="21" customFormat="1" ht="22.9" customHeight="1" x14ac:dyDescent="0.25">
      <c r="A20" s="5" t="s">
        <v>132</v>
      </c>
      <c r="B20" s="38"/>
      <c r="C20" s="38"/>
      <c r="D20" s="38"/>
      <c r="E20" s="38"/>
      <c r="F20" s="10">
        <v>-136505528</v>
      </c>
      <c r="G20" s="10"/>
      <c r="H20" s="10">
        <v>0</v>
      </c>
      <c r="I20" s="51"/>
      <c r="J20" s="10">
        <v>-136505528</v>
      </c>
      <c r="K20" s="10"/>
      <c r="L20" s="10">
        <v>0</v>
      </c>
      <c r="M20" s="16"/>
      <c r="N20" s="7"/>
    </row>
    <row r="21" spans="1:14" s="21" customFormat="1" ht="22.9" customHeight="1" x14ac:dyDescent="0.25">
      <c r="A21" s="5" t="s">
        <v>36</v>
      </c>
      <c r="B21" s="38"/>
      <c r="C21" s="38"/>
      <c r="D21" s="38"/>
      <c r="E21" s="38"/>
      <c r="F21" s="10">
        <v>988393</v>
      </c>
      <c r="G21" s="10"/>
      <c r="H21" s="10">
        <v>542696</v>
      </c>
      <c r="I21" s="51"/>
      <c r="J21" s="10">
        <v>988393</v>
      </c>
      <c r="K21" s="10"/>
      <c r="L21" s="10">
        <v>542696</v>
      </c>
      <c r="M21" s="16"/>
      <c r="N21" s="7"/>
    </row>
    <row r="22" spans="1:14" s="21" customFormat="1" ht="22.9" customHeight="1" x14ac:dyDescent="0.25">
      <c r="A22" s="4" t="s">
        <v>33</v>
      </c>
      <c r="B22" s="11"/>
      <c r="C22" s="11"/>
      <c r="D22" s="11"/>
      <c r="E22" s="11"/>
      <c r="F22" s="27">
        <f>SUM(F15:F21)</f>
        <v>489957869</v>
      </c>
      <c r="G22" s="105"/>
      <c r="H22" s="27">
        <f>SUM(H15:H21)</f>
        <v>595249194</v>
      </c>
      <c r="I22" s="12"/>
      <c r="J22" s="27">
        <f>SUM(J15:J21)</f>
        <v>490152742</v>
      </c>
      <c r="K22" s="105"/>
      <c r="L22" s="27">
        <f>SUM(L15:L21)</f>
        <v>596033488</v>
      </c>
      <c r="M22" s="16"/>
      <c r="N22" s="7"/>
    </row>
    <row r="23" spans="1:14" s="21" customFormat="1" ht="22.9" customHeight="1" x14ac:dyDescent="0.25">
      <c r="A23" s="4" t="s">
        <v>34</v>
      </c>
      <c r="B23" s="11"/>
      <c r="C23" s="11"/>
      <c r="D23" s="11"/>
      <c r="E23" s="11"/>
      <c r="F23" s="50"/>
      <c r="G23" s="50"/>
      <c r="H23" s="50"/>
      <c r="I23" s="12"/>
      <c r="J23" s="50"/>
      <c r="K23" s="50"/>
      <c r="L23" s="50"/>
      <c r="M23" s="16"/>
      <c r="N23" s="7"/>
    </row>
    <row r="24" spans="1:14" s="21" customFormat="1" ht="22.9" customHeight="1" x14ac:dyDescent="0.25">
      <c r="A24" s="5" t="s">
        <v>103</v>
      </c>
      <c r="B24" s="38"/>
      <c r="C24" s="38"/>
      <c r="D24" s="11"/>
      <c r="E24" s="38"/>
      <c r="F24" s="105">
        <v>475277844</v>
      </c>
      <c r="G24" s="105"/>
      <c r="H24" s="105">
        <v>409758323</v>
      </c>
      <c r="I24" s="51"/>
      <c r="J24" s="105">
        <v>475277844</v>
      </c>
      <c r="K24" s="105"/>
      <c r="L24" s="105">
        <v>409758323</v>
      </c>
      <c r="M24" s="16"/>
      <c r="N24" s="7"/>
    </row>
    <row r="25" spans="1:14" s="21" customFormat="1" ht="22.9" customHeight="1" x14ac:dyDescent="0.25">
      <c r="A25" s="5" t="s">
        <v>100</v>
      </c>
      <c r="B25" s="38"/>
      <c r="C25" s="38"/>
      <c r="D25" s="11"/>
      <c r="E25" s="38"/>
      <c r="F25" s="90">
        <v>-111773457</v>
      </c>
      <c r="G25" s="10"/>
      <c r="H25" s="90">
        <v>-65529906</v>
      </c>
      <c r="I25" s="51"/>
      <c r="J25" s="90">
        <v>-111773457</v>
      </c>
      <c r="K25" s="10"/>
      <c r="L25" s="90">
        <v>-65529906</v>
      </c>
      <c r="M25" s="16"/>
      <c r="N25" s="7"/>
    </row>
    <row r="26" spans="1:14" s="21" customFormat="1" ht="22.9" customHeight="1" x14ac:dyDescent="0.25">
      <c r="A26" s="5" t="s">
        <v>101</v>
      </c>
      <c r="B26" s="38"/>
      <c r="C26" s="38"/>
      <c r="D26" s="11"/>
      <c r="E26" s="38"/>
      <c r="F26" s="105">
        <v>128233092</v>
      </c>
      <c r="G26" s="10"/>
      <c r="H26" s="105">
        <v>97278616</v>
      </c>
      <c r="I26" s="51"/>
      <c r="J26" s="105">
        <v>128233092</v>
      </c>
      <c r="K26" s="10"/>
      <c r="L26" s="105">
        <v>97278616</v>
      </c>
      <c r="M26" s="16"/>
      <c r="N26" s="7"/>
    </row>
    <row r="27" spans="1:14" s="21" customFormat="1" ht="22.9" customHeight="1" x14ac:dyDescent="0.25">
      <c r="A27" s="5" t="s">
        <v>39</v>
      </c>
      <c r="B27" s="38"/>
      <c r="C27" s="38"/>
      <c r="D27" s="11"/>
      <c r="E27" s="38"/>
      <c r="F27" s="105">
        <f>54074161+9858440</f>
        <v>63932601</v>
      </c>
      <c r="G27" s="10"/>
      <c r="H27" s="105">
        <v>63699299</v>
      </c>
      <c r="I27" s="51"/>
      <c r="J27" s="105">
        <f>54074161+9858440</f>
        <v>63932601</v>
      </c>
      <c r="K27" s="10"/>
      <c r="L27" s="105">
        <v>63699299</v>
      </c>
      <c r="M27" s="16"/>
      <c r="N27" s="7"/>
    </row>
    <row r="28" spans="1:14" s="21" customFormat="1" ht="22.9" customHeight="1" x14ac:dyDescent="0.25">
      <c r="A28" s="5" t="s">
        <v>35</v>
      </c>
      <c r="B28" s="38"/>
      <c r="C28" s="38"/>
      <c r="D28" s="11"/>
      <c r="E28" s="38"/>
      <c r="F28" s="105">
        <v>88522593</v>
      </c>
      <c r="G28" s="10"/>
      <c r="H28" s="105">
        <v>96042715</v>
      </c>
      <c r="I28" s="51"/>
      <c r="J28" s="105">
        <v>88522593</v>
      </c>
      <c r="K28" s="10"/>
      <c r="L28" s="105">
        <v>96042715</v>
      </c>
      <c r="M28" s="16"/>
      <c r="N28" s="7"/>
    </row>
    <row r="29" spans="1:14" s="21" customFormat="1" ht="22.9" customHeight="1" x14ac:dyDescent="0.25">
      <c r="A29" s="5" t="s">
        <v>147</v>
      </c>
      <c r="B29" s="38"/>
      <c r="C29" s="38"/>
      <c r="D29" s="11"/>
      <c r="E29" s="38"/>
      <c r="F29" s="105">
        <v>644785</v>
      </c>
      <c r="G29" s="10"/>
      <c r="H29" s="105">
        <v>231804</v>
      </c>
      <c r="I29" s="51"/>
      <c r="J29" s="105">
        <v>644785</v>
      </c>
      <c r="K29" s="10"/>
      <c r="L29" s="105">
        <v>231804</v>
      </c>
      <c r="M29" s="16"/>
      <c r="N29" s="7"/>
    </row>
    <row r="30" spans="1:14" s="21" customFormat="1" ht="22.9" customHeight="1" x14ac:dyDescent="0.25">
      <c r="A30" s="5" t="s">
        <v>148</v>
      </c>
      <c r="B30" s="38"/>
      <c r="C30" s="38"/>
      <c r="D30" s="11" t="s">
        <v>113</v>
      </c>
      <c r="E30" s="38"/>
      <c r="F30" s="105">
        <v>8304151</v>
      </c>
      <c r="G30" s="10"/>
      <c r="H30" s="105">
        <v>0</v>
      </c>
      <c r="I30" s="51"/>
      <c r="J30" s="105">
        <v>8304151</v>
      </c>
      <c r="K30" s="10"/>
      <c r="L30" s="105">
        <v>0</v>
      </c>
      <c r="M30" s="16"/>
      <c r="N30" s="7"/>
    </row>
    <row r="31" spans="1:14" s="21" customFormat="1" ht="22.9" customHeight="1" x14ac:dyDescent="0.25">
      <c r="A31" s="4" t="s">
        <v>102</v>
      </c>
      <c r="B31" s="38"/>
      <c r="C31" s="38"/>
      <c r="D31" s="38"/>
      <c r="E31" s="38"/>
      <c r="F31" s="27">
        <f>SUM(F24:F30)</f>
        <v>653141609</v>
      </c>
      <c r="G31" s="10"/>
      <c r="H31" s="27">
        <f>SUM(H24:H30)</f>
        <v>601480851</v>
      </c>
      <c r="I31" s="51"/>
      <c r="J31" s="27">
        <f>SUM(J24:J30)</f>
        <v>653141609</v>
      </c>
      <c r="K31" s="10"/>
      <c r="L31" s="27">
        <f>SUM(L24:L30)</f>
        <v>601480851</v>
      </c>
      <c r="M31" s="16"/>
      <c r="N31" s="7"/>
    </row>
    <row r="32" spans="1:14" s="21" customFormat="1" ht="22.9" customHeight="1" x14ac:dyDescent="0.25">
      <c r="A32" s="4" t="s">
        <v>165</v>
      </c>
      <c r="B32" s="22"/>
      <c r="C32" s="22"/>
      <c r="D32" s="22"/>
      <c r="E32" s="22"/>
      <c r="F32" s="52">
        <f>F22-F31</f>
        <v>-163183740</v>
      </c>
      <c r="G32" s="105"/>
      <c r="H32" s="52">
        <f>H22-H31</f>
        <v>-6231657</v>
      </c>
      <c r="I32" s="105"/>
      <c r="J32" s="52">
        <f>J22-J31</f>
        <v>-162988867</v>
      </c>
      <c r="K32" s="105"/>
      <c r="L32" s="52">
        <f>L22-L31</f>
        <v>-5447363</v>
      </c>
      <c r="M32" s="16"/>
      <c r="N32" s="7"/>
    </row>
    <row r="33" spans="1:14" s="21" customFormat="1" ht="22.9" customHeight="1" x14ac:dyDescent="0.25">
      <c r="A33" s="5" t="s">
        <v>131</v>
      </c>
      <c r="B33" s="11"/>
      <c r="C33" s="11"/>
      <c r="D33" s="11" t="s">
        <v>158</v>
      </c>
      <c r="E33" s="11"/>
      <c r="F33" s="10">
        <v>31899578</v>
      </c>
      <c r="G33" s="50"/>
      <c r="H33" s="10">
        <v>-2981032</v>
      </c>
      <c r="I33" s="12"/>
      <c r="J33" s="10">
        <v>31860603</v>
      </c>
      <c r="K33" s="50"/>
      <c r="L33" s="10">
        <v>-3137891</v>
      </c>
      <c r="M33" s="16"/>
      <c r="N33" s="7"/>
    </row>
    <row r="34" spans="1:14" s="21" customFormat="1" ht="22.9" customHeight="1" thickBot="1" x14ac:dyDescent="0.3">
      <c r="A34" s="20" t="s">
        <v>136</v>
      </c>
      <c r="B34" s="11"/>
      <c r="C34" s="11"/>
      <c r="D34" s="11"/>
      <c r="E34" s="11"/>
      <c r="F34" s="53">
        <f>SUM(F32:F33)</f>
        <v>-131284162</v>
      </c>
      <c r="G34" s="54"/>
      <c r="H34" s="53">
        <f>SUM(H32:H33)</f>
        <v>-9212689</v>
      </c>
      <c r="I34" s="51"/>
      <c r="J34" s="53">
        <f>SUM(J32:J33)</f>
        <v>-131128264</v>
      </c>
      <c r="K34" s="54"/>
      <c r="L34" s="53">
        <f>SUM(L32:L33)</f>
        <v>-8585254</v>
      </c>
      <c r="M34" s="16"/>
      <c r="N34" s="7"/>
    </row>
    <row r="35" spans="1:14" s="21" customFormat="1" ht="22.9" customHeight="1" thickTop="1" x14ac:dyDescent="0.25">
      <c r="A35" s="20"/>
      <c r="B35" s="11"/>
      <c r="C35" s="11"/>
      <c r="D35" s="11"/>
      <c r="E35" s="11"/>
      <c r="F35" s="52"/>
      <c r="G35" s="54"/>
      <c r="H35" s="52"/>
      <c r="I35" s="51"/>
      <c r="J35" s="52"/>
      <c r="K35" s="54"/>
      <c r="L35" s="52"/>
      <c r="M35" s="16"/>
      <c r="N35" s="7"/>
    </row>
    <row r="36" spans="1:14" s="21" customFormat="1" ht="22.9" customHeight="1" x14ac:dyDescent="0.25">
      <c r="A36" s="55" t="s">
        <v>149</v>
      </c>
      <c r="B36" s="6"/>
      <c r="C36" s="6"/>
      <c r="D36" s="11" t="s">
        <v>164</v>
      </c>
      <c r="E36" s="56"/>
      <c r="F36" s="56"/>
      <c r="G36" s="56"/>
      <c r="H36" s="56"/>
      <c r="I36" s="56"/>
      <c r="J36" s="56"/>
      <c r="K36" s="56"/>
      <c r="L36" s="56"/>
      <c r="M36" s="16"/>
      <c r="N36" s="7"/>
    </row>
    <row r="37" spans="1:14" s="21" customFormat="1" ht="22.9" customHeight="1" thickBot="1" x14ac:dyDescent="0.3">
      <c r="A37" s="57" t="s">
        <v>166</v>
      </c>
      <c r="B37" s="6"/>
      <c r="C37" s="6"/>
      <c r="D37" s="8"/>
      <c r="E37" s="6"/>
      <c r="F37" s="58">
        <f>SUM(F34/35000000)</f>
        <v>-3.7509760571428572</v>
      </c>
      <c r="G37" s="56"/>
      <c r="H37" s="58">
        <f>SUM(H34/35000000)</f>
        <v>-0.26321968571428572</v>
      </c>
      <c r="I37" s="59"/>
      <c r="J37" s="58">
        <f>SUM(J34/35000000)</f>
        <v>-3.7465218285714288</v>
      </c>
      <c r="K37" s="59"/>
      <c r="L37" s="58">
        <f>SUM(L34/35000000)</f>
        <v>-0.24529297142857143</v>
      </c>
      <c r="M37" s="16"/>
      <c r="N37" s="7"/>
    </row>
    <row r="38" spans="1:14" s="21" customFormat="1" ht="22.9" customHeight="1" thickTop="1" x14ac:dyDescent="0.25">
      <c r="A38" s="23"/>
      <c r="B38" s="22"/>
      <c r="C38" s="22"/>
      <c r="D38" s="22"/>
      <c r="E38" s="22"/>
      <c r="F38" s="10"/>
      <c r="G38" s="10"/>
      <c r="H38" s="10"/>
      <c r="I38" s="22"/>
      <c r="J38" s="10"/>
      <c r="K38" s="10"/>
      <c r="L38" s="10"/>
      <c r="M38" s="16"/>
      <c r="N38" s="7"/>
    </row>
    <row r="39" spans="1:14" s="21" customFormat="1" ht="22.9" customHeight="1" x14ac:dyDescent="0.25">
      <c r="A39" s="30" t="s">
        <v>12</v>
      </c>
      <c r="B39" s="22"/>
      <c r="C39" s="22"/>
      <c r="D39" s="22"/>
      <c r="E39" s="22"/>
      <c r="F39" s="10"/>
      <c r="G39" s="10"/>
      <c r="H39" s="10"/>
      <c r="I39" s="22"/>
      <c r="J39" s="10"/>
      <c r="K39" s="10"/>
      <c r="L39" s="10"/>
      <c r="M39" s="16"/>
      <c r="N39" s="7"/>
    </row>
    <row r="40" spans="1:14" s="21" customFormat="1" ht="22.9" customHeight="1" x14ac:dyDescent="0.25">
      <c r="A40" s="116" t="s">
        <v>179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6"/>
      <c r="N40" s="7"/>
    </row>
    <row r="41" spans="1:14" s="21" customFormat="1" ht="22.9" customHeight="1" x14ac:dyDescent="0.25">
      <c r="A41" s="4" t="s">
        <v>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16"/>
      <c r="N41" s="7"/>
    </row>
    <row r="42" spans="1:14" s="21" customFormat="1" ht="22.9" customHeight="1" x14ac:dyDescent="0.25">
      <c r="A42" s="4" t="s">
        <v>67</v>
      </c>
      <c r="B42" s="4"/>
      <c r="C42" s="4"/>
      <c r="D42" s="4"/>
      <c r="E42" s="4"/>
      <c r="F42" s="8"/>
      <c r="G42" s="4"/>
      <c r="H42" s="4"/>
      <c r="I42" s="4"/>
      <c r="J42" s="4"/>
      <c r="K42" s="4"/>
      <c r="L42" s="4"/>
      <c r="M42" s="16"/>
      <c r="N42" s="7"/>
    </row>
    <row r="43" spans="1:14" s="21" customFormat="1" ht="22.9" customHeight="1" x14ac:dyDescent="0.25">
      <c r="A43" s="110" t="s">
        <v>135</v>
      </c>
      <c r="B43" s="110"/>
      <c r="C43" s="110"/>
      <c r="D43" s="110"/>
      <c r="E43" s="110"/>
      <c r="F43" s="110"/>
      <c r="G43" s="110"/>
      <c r="H43" s="110"/>
      <c r="I43" s="104"/>
      <c r="J43" s="104"/>
      <c r="K43" s="104"/>
      <c r="L43" s="104"/>
      <c r="M43" s="16"/>
      <c r="N43" s="7"/>
    </row>
    <row r="44" spans="1:14" s="21" customFormat="1" ht="22.9" customHeight="1" x14ac:dyDescent="0.25">
      <c r="A44" s="22"/>
      <c r="D44" s="8"/>
      <c r="F44" s="111"/>
      <c r="G44" s="111"/>
      <c r="H44" s="111"/>
      <c r="J44" s="111" t="s">
        <v>2</v>
      </c>
      <c r="K44" s="111"/>
      <c r="L44" s="111"/>
      <c r="M44" s="16"/>
      <c r="N44" s="7"/>
    </row>
    <row r="45" spans="1:14" s="21" customFormat="1" ht="22.9" customHeight="1" x14ac:dyDescent="0.25">
      <c r="A45" s="22"/>
      <c r="B45" s="22"/>
      <c r="C45" s="22"/>
      <c r="D45" s="22"/>
      <c r="E45" s="22"/>
      <c r="F45" s="3"/>
      <c r="G45" s="3" t="s">
        <v>60</v>
      </c>
      <c r="H45" s="3"/>
      <c r="J45" s="3"/>
      <c r="K45" s="10"/>
      <c r="L45" s="3"/>
      <c r="M45" s="16"/>
      <c r="N45" s="7"/>
    </row>
    <row r="46" spans="1:14" s="21" customFormat="1" ht="22.9" customHeight="1" x14ac:dyDescent="0.25">
      <c r="A46" s="22"/>
      <c r="F46" s="106"/>
      <c r="G46" s="106" t="s">
        <v>75</v>
      </c>
      <c r="H46" s="106"/>
      <c r="J46" s="106"/>
      <c r="K46" s="106" t="s">
        <v>3</v>
      </c>
      <c r="L46" s="106"/>
      <c r="M46" s="16"/>
      <c r="N46" s="7"/>
    </row>
    <row r="47" spans="1:14" s="21" customFormat="1" ht="22.9" customHeight="1" x14ac:dyDescent="0.25">
      <c r="A47" s="22"/>
      <c r="B47" s="37"/>
      <c r="C47" s="37"/>
      <c r="D47" s="108" t="s">
        <v>4</v>
      </c>
      <c r="E47" s="37"/>
      <c r="F47" s="42">
        <v>2563</v>
      </c>
      <c r="G47" s="40"/>
      <c r="H47" s="42">
        <v>2562</v>
      </c>
      <c r="I47" s="37"/>
      <c r="J47" s="42">
        <v>2563</v>
      </c>
      <c r="K47" s="40"/>
      <c r="L47" s="42">
        <v>2562</v>
      </c>
      <c r="M47" s="16"/>
      <c r="N47" s="7"/>
    </row>
    <row r="48" spans="1:14" s="21" customFormat="1" ht="22.9" customHeight="1" x14ac:dyDescent="0.25">
      <c r="A48" s="22"/>
      <c r="B48" s="37"/>
      <c r="C48" s="37"/>
      <c r="D48" s="24"/>
      <c r="E48" s="37"/>
      <c r="F48" s="1"/>
      <c r="G48" s="45"/>
      <c r="H48" s="1"/>
      <c r="I48" s="24"/>
      <c r="J48" s="1"/>
      <c r="K48" s="45"/>
      <c r="L48" s="1"/>
      <c r="M48" s="16"/>
      <c r="N48" s="7"/>
    </row>
    <row r="49" spans="1:14" s="21" customFormat="1" ht="22.9" customHeight="1" x14ac:dyDescent="0.25">
      <c r="A49" s="20" t="s">
        <v>136</v>
      </c>
      <c r="B49" s="37"/>
      <c r="C49" s="37"/>
      <c r="D49" s="37"/>
      <c r="E49" s="37"/>
      <c r="F49" s="60">
        <f>SUM(F34)</f>
        <v>-131284162</v>
      </c>
      <c r="G49" s="50"/>
      <c r="H49" s="60">
        <f>SUM(H34)</f>
        <v>-9212689</v>
      </c>
      <c r="I49" s="50"/>
      <c r="J49" s="60">
        <f>SUM(J34)</f>
        <v>-131128264</v>
      </c>
      <c r="K49" s="50"/>
      <c r="L49" s="60">
        <f>SUM(L34)</f>
        <v>-8585254</v>
      </c>
      <c r="M49" s="16"/>
      <c r="N49" s="7"/>
    </row>
    <row r="50" spans="1:14" s="21" customFormat="1" ht="22.9" customHeight="1" x14ac:dyDescent="0.25">
      <c r="A50" s="104"/>
      <c r="B50" s="37"/>
      <c r="C50" s="37"/>
      <c r="D50" s="37"/>
      <c r="E50" s="37"/>
      <c r="F50" s="52"/>
      <c r="G50" s="50"/>
      <c r="H50" s="52"/>
      <c r="I50" s="50"/>
      <c r="J50" s="52"/>
      <c r="K50" s="50"/>
      <c r="L50" s="52"/>
      <c r="M50" s="16"/>
      <c r="N50" s="7"/>
    </row>
    <row r="51" spans="1:14" s="21" customFormat="1" ht="22.9" customHeight="1" x14ac:dyDescent="0.25">
      <c r="A51" s="20" t="s">
        <v>37</v>
      </c>
      <c r="B51" s="11"/>
      <c r="C51" s="11"/>
      <c r="D51" s="11"/>
      <c r="E51" s="11"/>
      <c r="F51" s="10"/>
      <c r="G51" s="10"/>
      <c r="H51" s="10"/>
      <c r="I51" s="12"/>
      <c r="J51" s="10"/>
      <c r="K51" s="10"/>
      <c r="L51" s="10"/>
      <c r="M51" s="16"/>
      <c r="N51" s="7"/>
    </row>
    <row r="52" spans="1:14" s="21" customFormat="1" ht="22.9" customHeight="1" x14ac:dyDescent="0.25">
      <c r="A52" s="21" t="s">
        <v>84</v>
      </c>
      <c r="B52" s="11"/>
      <c r="C52" s="11"/>
      <c r="D52" s="11"/>
      <c r="E52" s="11"/>
      <c r="F52" s="10"/>
      <c r="G52" s="10"/>
      <c r="H52" s="10"/>
      <c r="I52" s="12"/>
      <c r="J52" s="10"/>
      <c r="K52" s="10"/>
      <c r="L52" s="10"/>
      <c r="M52" s="16"/>
      <c r="N52" s="7"/>
    </row>
    <row r="53" spans="1:14" s="21" customFormat="1" ht="22.9" customHeight="1" x14ac:dyDescent="0.25">
      <c r="A53" s="21" t="s">
        <v>120</v>
      </c>
      <c r="B53" s="11"/>
      <c r="C53" s="11"/>
      <c r="D53" s="11"/>
      <c r="E53" s="11"/>
      <c r="F53" s="10"/>
      <c r="G53" s="10"/>
      <c r="H53" s="10"/>
      <c r="I53" s="12"/>
      <c r="J53" s="10"/>
      <c r="K53" s="10"/>
      <c r="L53" s="10"/>
      <c r="M53" s="16"/>
      <c r="N53" s="7"/>
    </row>
    <row r="54" spans="1:14" s="21" customFormat="1" ht="22.9" customHeight="1" x14ac:dyDescent="0.25">
      <c r="A54" s="21" t="s">
        <v>121</v>
      </c>
      <c r="B54" s="11"/>
      <c r="C54" s="11"/>
      <c r="D54" s="11" t="s">
        <v>159</v>
      </c>
      <c r="E54" s="11"/>
      <c r="F54" s="10">
        <v>2055715</v>
      </c>
      <c r="G54" s="10"/>
      <c r="H54" s="10">
        <v>-910977</v>
      </c>
      <c r="I54" s="12"/>
      <c r="J54" s="10">
        <v>0</v>
      </c>
      <c r="K54" s="10"/>
      <c r="L54" s="10">
        <v>0</v>
      </c>
      <c r="M54" s="16"/>
      <c r="N54" s="7"/>
    </row>
    <row r="55" spans="1:14" s="21" customFormat="1" ht="22.9" customHeight="1" x14ac:dyDescent="0.25">
      <c r="A55" s="5" t="s">
        <v>150</v>
      </c>
      <c r="B55" s="11"/>
      <c r="C55" s="11"/>
      <c r="D55" s="11"/>
      <c r="E55" s="11"/>
      <c r="F55" s="10">
        <v>-125814229</v>
      </c>
      <c r="G55" s="10"/>
      <c r="H55" s="10">
        <v>37605683</v>
      </c>
      <c r="I55" s="12"/>
      <c r="J55" s="10">
        <v>-125814229</v>
      </c>
      <c r="K55" s="10"/>
      <c r="L55" s="10">
        <v>37605683</v>
      </c>
      <c r="M55" s="16"/>
      <c r="N55" s="7"/>
    </row>
    <row r="56" spans="1:14" s="21" customFormat="1" ht="22.9" customHeight="1" x14ac:dyDescent="0.25">
      <c r="A56" s="5" t="s">
        <v>86</v>
      </c>
      <c r="B56" s="11"/>
      <c r="C56" s="11"/>
      <c r="D56" s="11"/>
      <c r="E56" s="11"/>
      <c r="F56" s="33">
        <v>24751703</v>
      </c>
      <c r="G56" s="10"/>
      <c r="H56" s="33">
        <v>-7338942</v>
      </c>
      <c r="I56" s="12"/>
      <c r="J56" s="33">
        <v>25162846</v>
      </c>
      <c r="K56" s="10"/>
      <c r="L56" s="33">
        <v>-7521137</v>
      </c>
      <c r="M56" s="16"/>
      <c r="N56" s="7"/>
    </row>
    <row r="57" spans="1:14" s="21" customFormat="1" ht="22.9" customHeight="1" x14ac:dyDescent="0.25">
      <c r="A57" s="21" t="s">
        <v>85</v>
      </c>
      <c r="B57" s="11"/>
      <c r="C57" s="11"/>
      <c r="D57" s="11"/>
      <c r="E57" s="11"/>
      <c r="F57" s="9"/>
      <c r="G57" s="10"/>
      <c r="H57" s="9"/>
      <c r="I57" s="12"/>
      <c r="J57" s="9"/>
      <c r="K57" s="10"/>
      <c r="L57" s="9"/>
      <c r="M57" s="16"/>
      <c r="N57" s="7"/>
    </row>
    <row r="58" spans="1:14" s="21" customFormat="1" ht="22.9" customHeight="1" x14ac:dyDescent="0.25">
      <c r="A58" s="21" t="s">
        <v>110</v>
      </c>
      <c r="B58" s="11"/>
      <c r="C58" s="11"/>
      <c r="D58" s="11"/>
      <c r="E58" s="11"/>
      <c r="F58" s="33">
        <f>SUM(F53:F56)</f>
        <v>-99006811</v>
      </c>
      <c r="G58" s="9"/>
      <c r="H58" s="33">
        <f>SUM(H53:H56)</f>
        <v>29355764</v>
      </c>
      <c r="I58" s="51"/>
      <c r="J58" s="33">
        <f>SUM(J53:J56)</f>
        <v>-100651383</v>
      </c>
      <c r="K58" s="9"/>
      <c r="L58" s="33">
        <f>SUM(L53:L56)</f>
        <v>30084546</v>
      </c>
      <c r="M58" s="16"/>
      <c r="N58" s="7"/>
    </row>
    <row r="59" spans="1:14" s="21" customFormat="1" ht="22.9" customHeight="1" x14ac:dyDescent="0.25">
      <c r="A59" s="5"/>
      <c r="B59" s="11"/>
      <c r="C59" s="11"/>
      <c r="D59" s="11"/>
      <c r="E59" s="11"/>
      <c r="F59" s="9"/>
      <c r="G59" s="9"/>
      <c r="H59" s="9"/>
      <c r="I59" s="51"/>
      <c r="J59" s="9"/>
      <c r="K59" s="9"/>
      <c r="L59" s="9"/>
      <c r="M59" s="16"/>
      <c r="N59" s="7"/>
    </row>
    <row r="60" spans="1:14" s="21" customFormat="1" ht="22.9" customHeight="1" thickBot="1" x14ac:dyDescent="0.3">
      <c r="A60" s="4" t="s">
        <v>172</v>
      </c>
      <c r="B60" s="22"/>
      <c r="C60" s="22"/>
      <c r="D60" s="22"/>
      <c r="E60" s="22"/>
      <c r="F60" s="61">
        <f>F49+F58</f>
        <v>-230290973</v>
      </c>
      <c r="G60" s="50"/>
      <c r="H60" s="61">
        <f>H49+H58</f>
        <v>20143075</v>
      </c>
      <c r="I60" s="105"/>
      <c r="J60" s="61">
        <f>J49+J58</f>
        <v>-231779647</v>
      </c>
      <c r="K60" s="50"/>
      <c r="L60" s="61">
        <f>L49+L58</f>
        <v>21499292</v>
      </c>
      <c r="M60" s="16"/>
      <c r="N60" s="7"/>
    </row>
    <row r="61" spans="1:14" s="21" customFormat="1" ht="22.9" customHeight="1" thickTop="1" x14ac:dyDescent="0.25">
      <c r="A61" s="23"/>
      <c r="B61" s="22"/>
      <c r="C61" s="22"/>
      <c r="D61" s="22"/>
      <c r="E61" s="22"/>
      <c r="F61" s="10"/>
      <c r="G61" s="10"/>
      <c r="H61" s="10"/>
      <c r="I61" s="22"/>
      <c r="J61" s="10"/>
      <c r="K61" s="10"/>
      <c r="L61" s="10"/>
      <c r="M61" s="16"/>
      <c r="N61" s="7"/>
    </row>
    <row r="62" spans="1:14" s="21" customFormat="1" ht="22.9" customHeight="1" x14ac:dyDescent="0.25">
      <c r="A62" s="30" t="s">
        <v>12</v>
      </c>
      <c r="B62" s="22"/>
      <c r="C62" s="22"/>
      <c r="D62" s="22"/>
      <c r="E62" s="22"/>
      <c r="F62" s="10"/>
      <c r="G62" s="10"/>
      <c r="H62" s="10"/>
      <c r="I62" s="22"/>
      <c r="J62" s="10"/>
      <c r="K62" s="10"/>
      <c r="L62" s="10"/>
      <c r="M62" s="17"/>
      <c r="N62" s="7"/>
    </row>
    <row r="63" spans="1:14" s="21" customFormat="1" ht="22.9" customHeight="1" x14ac:dyDescent="0.25">
      <c r="A63" s="116" t="s">
        <v>179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7"/>
      <c r="N63" s="7"/>
    </row>
    <row r="64" spans="1:14" s="21" customFormat="1" ht="22.9" customHeight="1" outlineLevel="1" x14ac:dyDescent="0.25">
      <c r="A64" s="110" t="s">
        <v>0</v>
      </c>
      <c r="B64" s="110"/>
      <c r="C64" s="110"/>
      <c r="D64" s="110"/>
      <c r="E64" s="110"/>
      <c r="F64" s="110"/>
      <c r="G64" s="110"/>
      <c r="H64" s="110"/>
      <c r="I64" s="15"/>
      <c r="J64" s="15"/>
      <c r="K64" s="15"/>
      <c r="L64" s="15"/>
      <c r="M64" s="15"/>
      <c r="N64" s="7"/>
    </row>
    <row r="65" spans="1:14" s="21" customFormat="1" ht="22.9" customHeight="1" outlineLevel="1" x14ac:dyDescent="0.25">
      <c r="A65" s="15" t="s">
        <v>38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7"/>
    </row>
    <row r="66" spans="1:14" s="21" customFormat="1" ht="22.9" customHeight="1" outlineLevel="1" x14ac:dyDescent="0.25">
      <c r="A66" s="110" t="s">
        <v>135</v>
      </c>
      <c r="B66" s="110"/>
      <c r="C66" s="110"/>
      <c r="D66" s="110"/>
      <c r="E66" s="110"/>
      <c r="F66" s="110"/>
      <c r="G66" s="110"/>
      <c r="H66" s="110"/>
      <c r="I66" s="104"/>
      <c r="J66" s="104"/>
      <c r="K66" s="104"/>
      <c r="L66" s="104"/>
      <c r="M66" s="62"/>
      <c r="N66" s="7"/>
    </row>
    <row r="67" spans="1:14" s="21" customFormat="1" ht="22.9" customHeight="1" outlineLevel="1" x14ac:dyDescent="0.25">
      <c r="A67" s="22"/>
      <c r="F67" s="111"/>
      <c r="G67" s="111"/>
      <c r="H67" s="111"/>
      <c r="J67" s="111" t="s">
        <v>2</v>
      </c>
      <c r="K67" s="111"/>
      <c r="L67" s="111"/>
      <c r="M67" s="17"/>
      <c r="N67" s="7"/>
    </row>
    <row r="68" spans="1:14" s="21" customFormat="1" ht="22.9" customHeight="1" outlineLevel="1" x14ac:dyDescent="0.25">
      <c r="A68" s="22"/>
      <c r="B68" s="22"/>
      <c r="C68" s="22"/>
      <c r="D68" s="22"/>
      <c r="E68" s="22"/>
      <c r="F68" s="3"/>
      <c r="G68" s="3" t="s">
        <v>60</v>
      </c>
      <c r="H68" s="3"/>
      <c r="J68" s="3"/>
      <c r="K68" s="10"/>
      <c r="L68" s="3"/>
      <c r="M68" s="16"/>
      <c r="N68" s="7"/>
    </row>
    <row r="69" spans="1:14" s="21" customFormat="1" ht="22.9" customHeight="1" outlineLevel="1" x14ac:dyDescent="0.25">
      <c r="A69" s="22"/>
      <c r="F69" s="106"/>
      <c r="G69" s="106" t="s">
        <v>75</v>
      </c>
      <c r="H69" s="106"/>
      <c r="J69" s="106"/>
      <c r="K69" s="106" t="s">
        <v>3</v>
      </c>
      <c r="L69" s="106"/>
      <c r="M69" s="17"/>
      <c r="N69" s="7"/>
    </row>
    <row r="70" spans="1:14" s="21" customFormat="1" ht="22.9" customHeight="1" outlineLevel="1" x14ac:dyDescent="0.25">
      <c r="A70" s="22"/>
      <c r="B70" s="37"/>
      <c r="C70" s="37"/>
      <c r="D70" s="37"/>
      <c r="E70" s="37"/>
      <c r="F70" s="42">
        <v>2563</v>
      </c>
      <c r="G70" s="40"/>
      <c r="H70" s="42">
        <v>2562</v>
      </c>
      <c r="I70" s="37"/>
      <c r="J70" s="42">
        <v>2563</v>
      </c>
      <c r="K70" s="40"/>
      <c r="L70" s="42">
        <v>2562</v>
      </c>
      <c r="M70" s="24"/>
      <c r="N70" s="7"/>
    </row>
    <row r="71" spans="1:14" s="21" customFormat="1" ht="22.9" customHeight="1" outlineLevel="1" x14ac:dyDescent="0.25">
      <c r="A71" s="114" t="s">
        <v>123</v>
      </c>
      <c r="B71" s="114"/>
      <c r="C71" s="114"/>
      <c r="D71" s="114"/>
      <c r="E71" s="114"/>
      <c r="F71" s="63"/>
      <c r="G71" s="63"/>
      <c r="H71" s="63"/>
      <c r="J71" s="63"/>
      <c r="K71" s="63"/>
      <c r="L71" s="63"/>
      <c r="M71" s="17"/>
      <c r="N71" s="7"/>
    </row>
    <row r="72" spans="1:14" s="21" customFormat="1" ht="22.9" customHeight="1" outlineLevel="1" x14ac:dyDescent="0.25">
      <c r="A72" s="64" t="s">
        <v>56</v>
      </c>
      <c r="B72" s="107"/>
      <c r="C72" s="107"/>
      <c r="D72" s="107"/>
      <c r="E72" s="107"/>
      <c r="F72" s="10">
        <v>776246381</v>
      </c>
      <c r="G72" s="65"/>
      <c r="H72" s="10">
        <v>753975129</v>
      </c>
      <c r="I72" s="66"/>
      <c r="J72" s="10">
        <v>776246381</v>
      </c>
      <c r="K72" s="65"/>
      <c r="L72" s="10">
        <v>753975129</v>
      </c>
      <c r="M72" s="67"/>
      <c r="N72" s="7"/>
    </row>
    <row r="73" spans="1:14" s="21" customFormat="1" ht="22.9" customHeight="1" outlineLevel="1" x14ac:dyDescent="0.25">
      <c r="A73" s="39" t="s">
        <v>109</v>
      </c>
      <c r="B73" s="67"/>
      <c r="C73" s="68"/>
      <c r="D73" s="68"/>
      <c r="E73" s="67"/>
      <c r="F73" s="69">
        <v>42899532</v>
      </c>
      <c r="G73" s="70"/>
      <c r="H73" s="69">
        <v>61907990</v>
      </c>
      <c r="I73" s="71"/>
      <c r="J73" s="69">
        <v>42899532</v>
      </c>
      <c r="K73" s="70"/>
      <c r="L73" s="69">
        <v>61907990</v>
      </c>
      <c r="M73" s="67"/>
      <c r="N73" s="7"/>
    </row>
    <row r="74" spans="1:14" s="21" customFormat="1" ht="22.9" customHeight="1" outlineLevel="1" x14ac:dyDescent="0.25">
      <c r="A74" s="39" t="s">
        <v>40</v>
      </c>
      <c r="B74" s="72"/>
      <c r="C74" s="73"/>
      <c r="D74" s="73"/>
      <c r="E74" s="72"/>
      <c r="F74" s="70">
        <v>6029190</v>
      </c>
      <c r="G74" s="70"/>
      <c r="H74" s="70">
        <v>5526832</v>
      </c>
      <c r="I74" s="65"/>
      <c r="J74" s="70">
        <v>6029190</v>
      </c>
      <c r="K74" s="70"/>
      <c r="L74" s="70">
        <v>5526832</v>
      </c>
      <c r="M74" s="72"/>
      <c r="N74" s="7"/>
    </row>
    <row r="75" spans="1:14" s="21" customFormat="1" ht="22.9" customHeight="1" outlineLevel="1" x14ac:dyDescent="0.25">
      <c r="A75" s="39" t="s">
        <v>41</v>
      </c>
      <c r="B75" s="72"/>
      <c r="C75" s="73"/>
      <c r="D75" s="73"/>
      <c r="E75" s="72"/>
      <c r="F75" s="70">
        <v>5924218</v>
      </c>
      <c r="G75" s="70"/>
      <c r="H75" s="70">
        <v>5736212</v>
      </c>
      <c r="I75" s="65"/>
      <c r="J75" s="70">
        <v>5924218</v>
      </c>
      <c r="K75" s="70"/>
      <c r="L75" s="70">
        <v>5736212</v>
      </c>
      <c r="M75" s="72"/>
      <c r="N75" s="7"/>
    </row>
    <row r="76" spans="1:14" s="21" customFormat="1" ht="22.9" customHeight="1" outlineLevel="1" x14ac:dyDescent="0.25">
      <c r="A76" s="39" t="s">
        <v>36</v>
      </c>
      <c r="B76" s="72"/>
      <c r="C76" s="39"/>
      <c r="D76" s="39"/>
      <c r="E76" s="72"/>
      <c r="F76" s="70">
        <v>3045841</v>
      </c>
      <c r="G76" s="70"/>
      <c r="H76" s="70">
        <v>538216</v>
      </c>
      <c r="I76" s="65"/>
      <c r="J76" s="70">
        <v>3045841</v>
      </c>
      <c r="K76" s="70"/>
      <c r="L76" s="70">
        <v>538216</v>
      </c>
      <c r="M76" s="72"/>
      <c r="N76" s="7"/>
    </row>
    <row r="77" spans="1:14" s="21" customFormat="1" ht="22.9" customHeight="1" outlineLevel="1" x14ac:dyDescent="0.25">
      <c r="A77" s="39" t="s">
        <v>103</v>
      </c>
      <c r="B77" s="72"/>
      <c r="C77" s="39"/>
      <c r="D77" s="39"/>
      <c r="E77" s="72"/>
      <c r="F77" s="70"/>
      <c r="G77" s="70"/>
      <c r="H77" s="70"/>
      <c r="I77" s="65"/>
      <c r="J77" s="70"/>
      <c r="K77" s="70"/>
      <c r="L77" s="70"/>
      <c r="M77" s="72"/>
      <c r="N77" s="7"/>
    </row>
    <row r="78" spans="1:14" s="21" customFormat="1" ht="22.9" customHeight="1" outlineLevel="1" x14ac:dyDescent="0.25">
      <c r="A78" s="39" t="s">
        <v>94</v>
      </c>
      <c r="B78" s="67"/>
      <c r="C78" s="68"/>
      <c r="D78" s="68"/>
      <c r="E78" s="67"/>
      <c r="F78" s="70">
        <v>-435167401</v>
      </c>
      <c r="G78" s="70"/>
      <c r="H78" s="70">
        <v>-387473479</v>
      </c>
      <c r="I78" s="71"/>
      <c r="J78" s="70">
        <v>-435167401</v>
      </c>
      <c r="K78" s="70"/>
      <c r="L78" s="70">
        <v>-387473479</v>
      </c>
      <c r="M78" s="72"/>
      <c r="N78" s="7"/>
    </row>
    <row r="79" spans="1:14" s="21" customFormat="1" ht="22.9" customHeight="1" outlineLevel="1" x14ac:dyDescent="0.25">
      <c r="A79" s="39" t="s">
        <v>57</v>
      </c>
      <c r="B79" s="72"/>
      <c r="C79" s="39"/>
      <c r="D79" s="39"/>
      <c r="E79" s="72"/>
      <c r="F79" s="70">
        <v>-127621679</v>
      </c>
      <c r="G79" s="70"/>
      <c r="H79" s="70">
        <v>-94941113</v>
      </c>
      <c r="I79" s="65"/>
      <c r="J79" s="70">
        <v>-127621679</v>
      </c>
      <c r="K79" s="70"/>
      <c r="L79" s="70">
        <v>-94941113</v>
      </c>
      <c r="M79" s="72"/>
      <c r="N79" s="7"/>
    </row>
    <row r="80" spans="1:14" s="21" customFormat="1" ht="22.9" customHeight="1" outlineLevel="1" x14ac:dyDescent="0.25">
      <c r="A80" s="39" t="s">
        <v>39</v>
      </c>
      <c r="B80" s="67"/>
      <c r="C80" s="68"/>
      <c r="D80" s="68"/>
      <c r="E80" s="67"/>
      <c r="F80" s="70">
        <v>-64792451</v>
      </c>
      <c r="G80" s="70"/>
      <c r="H80" s="70">
        <v>-63699299</v>
      </c>
      <c r="I80" s="71"/>
      <c r="J80" s="70">
        <v>-64792451</v>
      </c>
      <c r="K80" s="70"/>
      <c r="L80" s="70">
        <v>-63699299</v>
      </c>
      <c r="M80" s="72"/>
      <c r="N80" s="7"/>
    </row>
    <row r="81" spans="1:14" s="21" customFormat="1" ht="22.9" customHeight="1" outlineLevel="1" x14ac:dyDescent="0.25">
      <c r="A81" s="39" t="s">
        <v>35</v>
      </c>
      <c r="B81" s="72"/>
      <c r="C81" s="39"/>
      <c r="D81" s="39"/>
      <c r="E81" s="72"/>
      <c r="F81" s="70">
        <v>-79677199</v>
      </c>
      <c r="G81" s="70"/>
      <c r="H81" s="70">
        <v>-106328624</v>
      </c>
      <c r="I81" s="65"/>
      <c r="J81" s="70">
        <v>-79677199</v>
      </c>
      <c r="K81" s="70"/>
      <c r="L81" s="70">
        <v>-106328624</v>
      </c>
      <c r="M81" s="72"/>
      <c r="N81" s="7"/>
    </row>
    <row r="82" spans="1:14" s="21" customFormat="1" ht="22.9" customHeight="1" outlineLevel="1" x14ac:dyDescent="0.25">
      <c r="A82" s="39" t="s">
        <v>70</v>
      </c>
      <c r="B82" s="72"/>
      <c r="C82" s="39"/>
      <c r="D82" s="39"/>
      <c r="E82" s="72"/>
      <c r="F82" s="70">
        <v>6027886</v>
      </c>
      <c r="G82" s="70"/>
      <c r="H82" s="70">
        <v>-3765498</v>
      </c>
      <c r="I82" s="65"/>
      <c r="J82" s="70">
        <v>6027886</v>
      </c>
      <c r="K82" s="70"/>
      <c r="L82" s="70">
        <v>-3765498</v>
      </c>
      <c r="M82" s="72"/>
      <c r="N82" s="7"/>
    </row>
    <row r="83" spans="1:14" s="21" customFormat="1" ht="22.9" customHeight="1" outlineLevel="1" x14ac:dyDescent="0.25">
      <c r="A83" s="39" t="s">
        <v>151</v>
      </c>
      <c r="B83" s="72"/>
      <c r="C83" s="39"/>
      <c r="D83" s="39"/>
      <c r="E83" s="72"/>
      <c r="F83" s="70">
        <v>486541014</v>
      </c>
      <c r="G83" s="70"/>
      <c r="H83" s="70">
        <v>619466311</v>
      </c>
      <c r="I83" s="65"/>
      <c r="J83" s="70">
        <v>486541014</v>
      </c>
      <c r="K83" s="70"/>
      <c r="L83" s="70">
        <v>619466311</v>
      </c>
      <c r="M83" s="72"/>
      <c r="N83" s="7"/>
    </row>
    <row r="84" spans="1:14" s="21" customFormat="1" ht="22.9" customHeight="1" outlineLevel="1" x14ac:dyDescent="0.25">
      <c r="A84" s="39" t="s">
        <v>152</v>
      </c>
      <c r="B84" s="72"/>
      <c r="C84" s="39"/>
      <c r="D84" s="39"/>
      <c r="E84" s="72"/>
      <c r="F84" s="70">
        <v>-639981947</v>
      </c>
      <c r="G84" s="70"/>
      <c r="H84" s="70">
        <v>-810706043</v>
      </c>
      <c r="I84" s="65"/>
      <c r="J84" s="70">
        <v>-639981947</v>
      </c>
      <c r="K84" s="70"/>
      <c r="L84" s="70">
        <v>-810706043</v>
      </c>
      <c r="M84" s="72"/>
      <c r="N84" s="7"/>
    </row>
    <row r="85" spans="1:14" s="21" customFormat="1" ht="22.9" customHeight="1" outlineLevel="1" x14ac:dyDescent="0.25">
      <c r="A85" s="74" t="s">
        <v>167</v>
      </c>
      <c r="B85" s="72"/>
      <c r="C85" s="75"/>
      <c r="D85" s="75"/>
      <c r="E85" s="72"/>
      <c r="F85" s="76">
        <f>SUM(F72:F84)</f>
        <v>-20526615</v>
      </c>
      <c r="G85" s="70"/>
      <c r="H85" s="76">
        <f>SUM(H72:H84)</f>
        <v>-19763366</v>
      </c>
      <c r="I85" s="65"/>
      <c r="J85" s="76">
        <f>SUM(J72:J84)</f>
        <v>-20526615</v>
      </c>
      <c r="K85" s="70"/>
      <c r="L85" s="76">
        <f>SUM(L72:L84)</f>
        <v>-19763366</v>
      </c>
      <c r="M85" s="72"/>
      <c r="N85" s="7"/>
    </row>
    <row r="86" spans="1:14" s="21" customFormat="1" ht="22.9" customHeight="1" outlineLevel="1" x14ac:dyDescent="0.25">
      <c r="A86" s="15" t="s">
        <v>122</v>
      </c>
      <c r="B86" s="72"/>
      <c r="C86" s="75"/>
      <c r="D86" s="75"/>
      <c r="E86" s="72"/>
      <c r="F86" s="77"/>
      <c r="G86" s="77"/>
      <c r="H86" s="77"/>
      <c r="I86" s="65"/>
      <c r="J86" s="77"/>
      <c r="K86" s="77"/>
      <c r="L86" s="77"/>
      <c r="M86" s="72"/>
      <c r="N86" s="7"/>
    </row>
    <row r="87" spans="1:14" s="21" customFormat="1" ht="22.9" customHeight="1" outlineLevel="1" x14ac:dyDescent="0.25">
      <c r="A87" s="39" t="s">
        <v>106</v>
      </c>
      <c r="B87" s="72"/>
      <c r="C87" s="75"/>
      <c r="D87" s="75"/>
      <c r="E87" s="72"/>
      <c r="F87" s="70">
        <v>-418690</v>
      </c>
      <c r="G87" s="70"/>
      <c r="H87" s="70">
        <v>-330466</v>
      </c>
      <c r="I87" s="65"/>
      <c r="J87" s="70">
        <v>-418690</v>
      </c>
      <c r="K87" s="70"/>
      <c r="L87" s="70">
        <v>-330466</v>
      </c>
      <c r="M87" s="72"/>
      <c r="N87" s="7"/>
    </row>
    <row r="88" spans="1:14" s="21" customFormat="1" ht="22.9" customHeight="1" outlineLevel="1" x14ac:dyDescent="0.25">
      <c r="A88" s="39" t="s">
        <v>105</v>
      </c>
      <c r="B88" s="16"/>
      <c r="C88" s="75"/>
      <c r="D88" s="75"/>
      <c r="E88" s="16"/>
      <c r="F88" s="70">
        <v>210364</v>
      </c>
      <c r="G88" s="70"/>
      <c r="H88" s="70">
        <v>4851</v>
      </c>
      <c r="I88" s="79"/>
      <c r="J88" s="70">
        <v>210364</v>
      </c>
      <c r="K88" s="70"/>
      <c r="L88" s="70">
        <v>4851</v>
      </c>
      <c r="M88" s="78"/>
      <c r="N88" s="7"/>
    </row>
    <row r="89" spans="1:14" s="21" customFormat="1" ht="22.9" customHeight="1" outlineLevel="1" x14ac:dyDescent="0.25">
      <c r="A89" s="80" t="s">
        <v>124</v>
      </c>
      <c r="B89" s="72"/>
      <c r="C89" s="75"/>
      <c r="D89" s="75"/>
      <c r="E89" s="72"/>
      <c r="F89" s="76">
        <f>SUM(F87:F88)</f>
        <v>-208326</v>
      </c>
      <c r="G89" s="70"/>
      <c r="H89" s="76">
        <f>SUM(H87:H88)</f>
        <v>-325615</v>
      </c>
      <c r="I89" s="65"/>
      <c r="J89" s="76">
        <f>SUM(J87:J88)</f>
        <v>-208326</v>
      </c>
      <c r="K89" s="70"/>
      <c r="L89" s="76">
        <f>SUM(L87:L88)</f>
        <v>-325615</v>
      </c>
      <c r="M89" s="72"/>
      <c r="N89" s="7"/>
    </row>
    <row r="90" spans="1:14" s="21" customFormat="1" ht="22.9" customHeight="1" outlineLevel="1" x14ac:dyDescent="0.25">
      <c r="A90" s="15" t="s">
        <v>125</v>
      </c>
      <c r="B90" s="72"/>
      <c r="C90" s="75"/>
      <c r="D90" s="75"/>
      <c r="E90" s="72"/>
      <c r="F90" s="83"/>
      <c r="G90" s="70"/>
      <c r="H90" s="83"/>
      <c r="I90" s="65"/>
      <c r="J90" s="83"/>
      <c r="K90" s="70"/>
      <c r="L90" s="83"/>
      <c r="M90" s="72"/>
      <c r="N90" s="7"/>
    </row>
    <row r="91" spans="1:14" s="21" customFormat="1" ht="22.9" customHeight="1" outlineLevel="1" x14ac:dyDescent="0.25">
      <c r="A91" s="39" t="s">
        <v>153</v>
      </c>
      <c r="B91" s="72"/>
      <c r="C91" s="75"/>
      <c r="D91" s="75"/>
      <c r="E91" s="72"/>
      <c r="F91" s="103">
        <v>-5777507</v>
      </c>
      <c r="G91" s="70"/>
      <c r="H91" s="103">
        <v>-1911626</v>
      </c>
      <c r="I91" s="65"/>
      <c r="J91" s="103">
        <v>-5777507</v>
      </c>
      <c r="K91" s="70"/>
      <c r="L91" s="103">
        <v>-1911626</v>
      </c>
      <c r="M91" s="72"/>
      <c r="N91" s="7"/>
    </row>
    <row r="92" spans="1:14" s="21" customFormat="1" ht="22.9" hidden="1" customHeight="1" outlineLevel="1" x14ac:dyDescent="0.25">
      <c r="A92" s="39" t="s">
        <v>95</v>
      </c>
      <c r="B92" s="72"/>
      <c r="C92" s="75"/>
      <c r="D92" s="75"/>
      <c r="E92" s="72"/>
      <c r="F92" s="81"/>
      <c r="G92" s="70"/>
      <c r="H92" s="81">
        <v>0</v>
      </c>
      <c r="I92" s="65"/>
      <c r="J92" s="81"/>
      <c r="K92" s="70"/>
      <c r="L92" s="81">
        <v>0</v>
      </c>
      <c r="M92" s="72"/>
      <c r="N92" s="7"/>
    </row>
    <row r="93" spans="1:14" s="21" customFormat="1" ht="22.9" customHeight="1" outlineLevel="1" x14ac:dyDescent="0.25">
      <c r="A93" s="80" t="s">
        <v>80</v>
      </c>
      <c r="B93" s="72"/>
      <c r="C93" s="75"/>
      <c r="D93" s="75"/>
      <c r="E93" s="72"/>
      <c r="F93" s="103">
        <f>SUM(F91:F92)</f>
        <v>-5777507</v>
      </c>
      <c r="G93" s="70"/>
      <c r="H93" s="103">
        <f>SUM(H91:H92)</f>
        <v>-1911626</v>
      </c>
      <c r="I93" s="65"/>
      <c r="J93" s="103">
        <f>SUM(J91:J92)</f>
        <v>-5777507</v>
      </c>
      <c r="K93" s="70"/>
      <c r="L93" s="103">
        <f>SUM(L91:L92)</f>
        <v>-1911626</v>
      </c>
      <c r="M93" s="72"/>
      <c r="N93" s="7"/>
    </row>
    <row r="94" spans="1:14" s="21" customFormat="1" ht="22.9" customHeight="1" outlineLevel="1" x14ac:dyDescent="0.25">
      <c r="A94" s="15" t="s">
        <v>148</v>
      </c>
      <c r="B94" s="72"/>
      <c r="C94" s="75"/>
      <c r="D94" s="75"/>
      <c r="E94" s="72"/>
      <c r="F94" s="103">
        <v>-29367</v>
      </c>
      <c r="G94" s="70"/>
      <c r="H94" s="103">
        <v>0</v>
      </c>
      <c r="I94" s="65"/>
      <c r="J94" s="103">
        <v>-29367</v>
      </c>
      <c r="K94" s="70"/>
      <c r="L94" s="103">
        <v>0</v>
      </c>
      <c r="M94" s="72"/>
      <c r="N94" s="7"/>
    </row>
    <row r="95" spans="1:14" s="21" customFormat="1" ht="22.9" customHeight="1" outlineLevel="1" x14ac:dyDescent="0.25">
      <c r="A95" s="15" t="s">
        <v>168</v>
      </c>
      <c r="B95" s="39"/>
      <c r="C95" s="39"/>
      <c r="D95" s="39"/>
      <c r="E95" s="39"/>
      <c r="F95" s="77">
        <f>+F89+F85+F93+F94</f>
        <v>-26541815</v>
      </c>
      <c r="G95" s="77"/>
      <c r="H95" s="77">
        <f>+H89+H85+H93+H94</f>
        <v>-22000607</v>
      </c>
      <c r="I95" s="77"/>
      <c r="J95" s="77">
        <f>+J89+J85+J93+J94</f>
        <v>-26541815</v>
      </c>
      <c r="K95" s="77"/>
      <c r="L95" s="77">
        <f>+L89+L85+L93+L94</f>
        <v>-22000607</v>
      </c>
      <c r="M95" s="16"/>
      <c r="N95" s="7"/>
    </row>
    <row r="96" spans="1:14" s="21" customFormat="1" ht="22.9" customHeight="1" outlineLevel="1" x14ac:dyDescent="0.25">
      <c r="A96" s="17" t="s">
        <v>140</v>
      </c>
      <c r="B96" s="39"/>
      <c r="C96" s="39"/>
      <c r="D96" s="39"/>
      <c r="E96" s="39"/>
      <c r="F96" s="77">
        <v>139646681</v>
      </c>
      <c r="G96" s="77"/>
      <c r="H96" s="77">
        <v>119443830</v>
      </c>
      <c r="I96" s="77"/>
      <c r="J96" s="77">
        <v>139646681</v>
      </c>
      <c r="K96" s="77"/>
      <c r="L96" s="77">
        <v>119443830</v>
      </c>
      <c r="M96" s="72"/>
      <c r="N96" s="7"/>
    </row>
    <row r="97" spans="1:14" s="21" customFormat="1" ht="22.9" customHeight="1" outlineLevel="1" thickBot="1" x14ac:dyDescent="0.3">
      <c r="A97" s="15" t="s">
        <v>139</v>
      </c>
      <c r="B97" s="39"/>
      <c r="C97" s="39"/>
      <c r="D97" s="39"/>
      <c r="E97" s="39"/>
      <c r="F97" s="82">
        <f>SUM(F95:F96)</f>
        <v>113104866</v>
      </c>
      <c r="G97" s="77"/>
      <c r="H97" s="82">
        <f>SUM(H95:H96)</f>
        <v>97443223</v>
      </c>
      <c r="I97" s="77"/>
      <c r="J97" s="82">
        <f>SUM(J95:J96)</f>
        <v>113104866</v>
      </c>
      <c r="K97" s="77"/>
      <c r="L97" s="82">
        <f>SUM(L95:L96)</f>
        <v>97443223</v>
      </c>
      <c r="M97" s="72"/>
      <c r="N97" s="7"/>
    </row>
    <row r="98" spans="1:14" s="21" customFormat="1" ht="22.9" customHeight="1" outlineLevel="1" thickTop="1" x14ac:dyDescent="0.25">
      <c r="B98" s="39"/>
      <c r="C98" s="39"/>
      <c r="D98" s="39"/>
      <c r="E98" s="39"/>
      <c r="F98" s="77"/>
      <c r="G98" s="77"/>
      <c r="H98" s="77"/>
      <c r="I98" s="77"/>
      <c r="J98" s="77"/>
      <c r="K98" s="77"/>
      <c r="L98" s="77"/>
      <c r="M98" s="72"/>
      <c r="N98" s="7"/>
    </row>
    <row r="99" spans="1:14" ht="22.9" customHeight="1" x14ac:dyDescent="0.25">
      <c r="A99" s="30" t="s">
        <v>12</v>
      </c>
    </row>
  </sheetData>
  <mergeCells count="14">
    <mergeCell ref="A1:L1"/>
    <mergeCell ref="A40:L40"/>
    <mergeCell ref="A63:L63"/>
    <mergeCell ref="A4:H4"/>
    <mergeCell ref="F5:H5"/>
    <mergeCell ref="J5:L5"/>
    <mergeCell ref="A43:H43"/>
    <mergeCell ref="F44:H44"/>
    <mergeCell ref="J44:L44"/>
    <mergeCell ref="A71:E71"/>
    <mergeCell ref="A64:H64"/>
    <mergeCell ref="A66:H66"/>
    <mergeCell ref="F67:H67"/>
    <mergeCell ref="J67:L67"/>
  </mergeCells>
  <printOptions horizontalCentered="1"/>
  <pageMargins left="0.86614173228346458" right="0.55118110236220474" top="0.9055118110236221" bottom="0" header="0.31496062992125984" footer="0.31496062992125984"/>
  <pageSetup paperSize="9" scale="72" orientation="portrait" r:id="rId1"/>
  <rowBreaks count="2" manualBreakCount="2">
    <brk id="39" max="11" man="1"/>
    <brk id="62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4"/>
  <sheetViews>
    <sheetView showGridLines="0" view="pageBreakPreview" topLeftCell="A9" zoomScale="70" zoomScaleNormal="85" zoomScaleSheetLayoutView="70" workbookViewId="0">
      <selection activeCell="H23" sqref="H23"/>
    </sheetView>
  </sheetViews>
  <sheetFormatPr defaultColWidth="9" defaultRowHeight="23.1" customHeight="1" x14ac:dyDescent="0.25"/>
  <cols>
    <col min="1" max="1" width="37.625" style="8" customWidth="1"/>
    <col min="2" max="2" width="4.25" style="8" customWidth="1"/>
    <col min="3" max="3" width="1.375" style="8" customWidth="1"/>
    <col min="4" max="4" width="14.375" style="8" customWidth="1"/>
    <col min="5" max="5" width="0.875" style="8" customWidth="1"/>
    <col min="6" max="6" width="14.375" style="8" customWidth="1"/>
    <col min="7" max="7" width="0.875" style="8" customWidth="1"/>
    <col min="8" max="8" width="14.375" style="8" customWidth="1"/>
    <col min="9" max="9" width="0.875" style="8" customWidth="1"/>
    <col min="10" max="10" width="14.375" style="8" customWidth="1"/>
    <col min="11" max="11" width="0.875" style="8" customWidth="1"/>
    <col min="12" max="12" width="14.375" style="8" customWidth="1"/>
    <col min="13" max="13" width="0.875" style="8" customWidth="1"/>
    <col min="14" max="14" width="14.375" style="8" customWidth="1"/>
    <col min="15" max="15" width="0.875" style="8" customWidth="1"/>
    <col min="16" max="16" width="14.375" style="8" customWidth="1"/>
    <col min="17" max="17" width="0.875" style="8" customWidth="1"/>
    <col min="18" max="18" width="14.375" style="8" customWidth="1"/>
    <col min="19" max="19" width="0.875" style="8" customWidth="1"/>
    <col min="20" max="20" width="14.375" style="8" customWidth="1"/>
    <col min="21" max="16384" width="9" style="8"/>
  </cols>
  <sheetData>
    <row r="1" spans="1:20" ht="23.1" customHeight="1" x14ac:dyDescent="0.25">
      <c r="A1" s="115" t="s">
        <v>179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</row>
    <row r="2" spans="1:20" ht="23.1" customHeight="1" x14ac:dyDescent="0.25">
      <c r="A2" s="110" t="s">
        <v>42</v>
      </c>
      <c r="B2" s="110"/>
      <c r="C2" s="110"/>
      <c r="D2" s="110"/>
      <c r="E2" s="110"/>
      <c r="F2" s="110"/>
      <c r="G2" s="15"/>
      <c r="H2" s="20"/>
      <c r="I2" s="15"/>
      <c r="J2" s="20"/>
      <c r="K2" s="15"/>
      <c r="L2" s="20"/>
      <c r="M2" s="15"/>
      <c r="N2" s="20"/>
      <c r="O2" s="15"/>
      <c r="P2" s="20"/>
      <c r="Q2" s="15"/>
      <c r="R2" s="20"/>
      <c r="S2" s="15"/>
      <c r="T2" s="20"/>
    </row>
    <row r="3" spans="1:20" ht="23.1" customHeight="1" x14ac:dyDescent="0.25">
      <c r="A3" s="84" t="s">
        <v>64</v>
      </c>
      <c r="B3" s="84"/>
      <c r="C3" s="80"/>
      <c r="D3" s="84"/>
      <c r="E3" s="80"/>
      <c r="F3" s="84"/>
      <c r="G3" s="80"/>
      <c r="I3" s="80"/>
      <c r="K3" s="80"/>
      <c r="M3" s="80"/>
      <c r="N3" s="84"/>
      <c r="O3" s="80"/>
      <c r="P3" s="84"/>
      <c r="Q3" s="80"/>
      <c r="R3" s="84"/>
      <c r="S3" s="80"/>
    </row>
    <row r="4" spans="1:20" ht="23.1" customHeight="1" x14ac:dyDescent="0.25">
      <c r="A4" s="110" t="s">
        <v>135</v>
      </c>
      <c r="B4" s="110"/>
      <c r="C4" s="110"/>
      <c r="D4" s="110"/>
      <c r="E4" s="110"/>
      <c r="F4" s="110"/>
      <c r="G4" s="110"/>
      <c r="H4" s="110"/>
      <c r="I4" s="110"/>
      <c r="J4" s="84"/>
      <c r="K4" s="80"/>
      <c r="L4" s="84"/>
      <c r="M4" s="80"/>
      <c r="N4" s="84"/>
      <c r="O4" s="80"/>
      <c r="P4" s="84"/>
      <c r="Q4" s="80"/>
      <c r="R4" s="84"/>
      <c r="S4" s="80"/>
      <c r="T4" s="84"/>
    </row>
    <row r="5" spans="1:20" ht="23.1" customHeight="1" x14ac:dyDescent="0.25">
      <c r="A5" s="96"/>
      <c r="B5" s="98"/>
      <c r="C5" s="96"/>
      <c r="D5" s="96"/>
      <c r="E5" s="96"/>
      <c r="F5" s="96"/>
      <c r="G5" s="80"/>
      <c r="H5" s="85"/>
      <c r="I5" s="80"/>
      <c r="J5" s="85"/>
      <c r="K5" s="80"/>
      <c r="L5" s="85"/>
      <c r="M5" s="80"/>
      <c r="N5" s="84"/>
      <c r="O5" s="80"/>
      <c r="P5" s="84"/>
      <c r="Q5" s="80"/>
      <c r="R5" s="84"/>
      <c r="S5" s="80"/>
      <c r="T5" s="85" t="s">
        <v>43</v>
      </c>
    </row>
    <row r="6" spans="1:20" ht="23.1" customHeight="1" x14ac:dyDescent="0.25">
      <c r="A6" s="96"/>
      <c r="B6" s="98"/>
      <c r="C6" s="96"/>
      <c r="D6" s="118" t="s">
        <v>76</v>
      </c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</row>
    <row r="7" spans="1:20" ht="23.1" customHeight="1" x14ac:dyDescent="0.25">
      <c r="A7" s="96"/>
      <c r="B7" s="98"/>
      <c r="C7" s="96"/>
      <c r="D7" s="16"/>
      <c r="E7" s="16"/>
      <c r="F7" s="16"/>
      <c r="G7" s="16"/>
      <c r="H7" s="16"/>
      <c r="I7" s="16"/>
      <c r="J7" s="16"/>
      <c r="K7" s="16"/>
      <c r="L7" s="16"/>
      <c r="M7" s="120" t="s">
        <v>61</v>
      </c>
      <c r="N7" s="120"/>
      <c r="O7" s="120"/>
      <c r="P7" s="120"/>
      <c r="Q7" s="120"/>
      <c r="R7" s="120"/>
      <c r="S7" s="16"/>
      <c r="T7" s="16"/>
    </row>
    <row r="8" spans="1:20" ht="23.1" customHeight="1" x14ac:dyDescent="0.25">
      <c r="A8" s="86"/>
      <c r="B8" s="86"/>
      <c r="C8" s="75"/>
      <c r="D8" s="86"/>
      <c r="E8" s="75"/>
      <c r="F8" s="86"/>
      <c r="G8" s="75"/>
      <c r="H8" s="86"/>
      <c r="I8" s="75"/>
      <c r="J8" s="86"/>
      <c r="K8" s="75"/>
      <c r="L8" s="86"/>
      <c r="M8" s="75"/>
      <c r="N8" s="75" t="s">
        <v>114</v>
      </c>
      <c r="O8" s="75"/>
      <c r="P8" s="75" t="s">
        <v>126</v>
      </c>
      <c r="Q8" s="75"/>
      <c r="S8" s="75"/>
    </row>
    <row r="9" spans="1:20" ht="23.1" customHeight="1" x14ac:dyDescent="0.25">
      <c r="A9" s="87"/>
      <c r="B9" s="87"/>
      <c r="C9" s="39"/>
      <c r="D9" s="86"/>
      <c r="E9" s="39"/>
      <c r="G9" s="39"/>
      <c r="H9" s="119" t="s">
        <v>26</v>
      </c>
      <c r="I9" s="119"/>
      <c r="J9" s="119"/>
      <c r="K9" s="119"/>
      <c r="L9" s="119"/>
      <c r="M9" s="39"/>
      <c r="N9" s="75" t="s">
        <v>115</v>
      </c>
      <c r="O9" s="39"/>
      <c r="P9" s="86" t="s">
        <v>83</v>
      </c>
      <c r="Q9" s="39"/>
      <c r="R9" s="86" t="s">
        <v>44</v>
      </c>
      <c r="S9" s="39"/>
      <c r="T9" s="86"/>
    </row>
    <row r="10" spans="1:20" s="86" customFormat="1" ht="23.1" customHeight="1" x14ac:dyDescent="0.25">
      <c r="A10" s="87"/>
      <c r="B10" s="87"/>
      <c r="C10" s="75"/>
      <c r="D10" s="86" t="s">
        <v>45</v>
      </c>
      <c r="E10" s="75"/>
      <c r="F10" s="86" t="s">
        <v>46</v>
      </c>
      <c r="G10" s="75"/>
      <c r="H10" s="117" t="s">
        <v>47</v>
      </c>
      <c r="I10" s="117"/>
      <c r="J10" s="117"/>
      <c r="K10" s="117"/>
      <c r="L10" s="75"/>
      <c r="M10" s="75"/>
      <c r="N10" s="75" t="s">
        <v>116</v>
      </c>
      <c r="O10" s="75"/>
      <c r="P10" s="86" t="s">
        <v>69</v>
      </c>
      <c r="Q10" s="75"/>
      <c r="R10" s="86" t="s">
        <v>48</v>
      </c>
      <c r="S10" s="75"/>
    </row>
    <row r="11" spans="1:20" s="86" customFormat="1" ht="23.1" customHeight="1" x14ac:dyDescent="0.25">
      <c r="A11" s="87"/>
      <c r="B11" s="75"/>
      <c r="C11" s="75"/>
      <c r="D11" s="97" t="s">
        <v>49</v>
      </c>
      <c r="E11" s="75"/>
      <c r="F11" s="97" t="s">
        <v>50</v>
      </c>
      <c r="G11" s="75"/>
      <c r="H11" s="97" t="s">
        <v>51</v>
      </c>
      <c r="I11" s="75"/>
      <c r="J11" s="97" t="s">
        <v>52</v>
      </c>
      <c r="K11" s="75"/>
      <c r="L11" s="97" t="s">
        <v>53</v>
      </c>
      <c r="M11" s="75"/>
      <c r="N11" s="97" t="s">
        <v>117</v>
      </c>
      <c r="O11" s="75"/>
      <c r="P11" s="97" t="s">
        <v>174</v>
      </c>
      <c r="Q11" s="75"/>
      <c r="R11" s="97" t="s">
        <v>21</v>
      </c>
      <c r="S11" s="75"/>
      <c r="T11" s="97" t="s">
        <v>44</v>
      </c>
    </row>
    <row r="12" spans="1:20" ht="23.1" customHeight="1" x14ac:dyDescent="0.25">
      <c r="A12" s="88" t="s">
        <v>128</v>
      </c>
      <c r="B12" s="74"/>
      <c r="C12" s="39"/>
      <c r="D12" s="9">
        <v>340000000</v>
      </c>
      <c r="E12" s="9"/>
      <c r="F12" s="9">
        <v>647260093</v>
      </c>
      <c r="G12" s="9"/>
      <c r="H12" s="9">
        <v>34000000</v>
      </c>
      <c r="I12" s="9"/>
      <c r="J12" s="9">
        <v>20000000</v>
      </c>
      <c r="K12" s="9"/>
      <c r="L12" s="9">
        <v>1084314951</v>
      </c>
      <c r="M12" s="9"/>
      <c r="N12" s="9">
        <v>-2602653</v>
      </c>
      <c r="O12" s="9"/>
      <c r="P12" s="9">
        <v>-15797649</v>
      </c>
      <c r="Q12" s="9"/>
      <c r="R12" s="9">
        <f>SUM(M12:P12)</f>
        <v>-18400302</v>
      </c>
      <c r="S12" s="9"/>
      <c r="T12" s="9">
        <f>SUM(D12:L12,R12)</f>
        <v>2107174742</v>
      </c>
    </row>
    <row r="13" spans="1:20" ht="23.1" customHeight="1" x14ac:dyDescent="0.25">
      <c r="A13" s="87" t="s">
        <v>136</v>
      </c>
      <c r="B13" s="87"/>
      <c r="C13" s="39"/>
      <c r="D13" s="9">
        <v>0</v>
      </c>
      <c r="E13" s="9"/>
      <c r="F13" s="9">
        <v>0</v>
      </c>
      <c r="G13" s="9"/>
      <c r="H13" s="9">
        <v>0</v>
      </c>
      <c r="I13" s="9"/>
      <c r="J13" s="9">
        <v>0</v>
      </c>
      <c r="K13" s="9"/>
      <c r="L13" s="9">
        <v>-9212689</v>
      </c>
      <c r="M13" s="9"/>
      <c r="N13" s="9">
        <v>0</v>
      </c>
      <c r="O13" s="9"/>
      <c r="P13" s="9">
        <v>0</v>
      </c>
      <c r="Q13" s="9"/>
      <c r="R13" s="9">
        <f>SUM(M13:P13)</f>
        <v>0</v>
      </c>
      <c r="S13" s="9"/>
      <c r="T13" s="9">
        <f>SUM(D13:L13,R13)</f>
        <v>-9212689</v>
      </c>
    </row>
    <row r="14" spans="1:20" ht="23.1" customHeight="1" x14ac:dyDescent="0.25">
      <c r="A14" s="87" t="s">
        <v>137</v>
      </c>
      <c r="B14" s="87"/>
      <c r="C14" s="39"/>
      <c r="D14" s="9">
        <v>0</v>
      </c>
      <c r="E14" s="9"/>
      <c r="F14" s="9">
        <v>0</v>
      </c>
      <c r="G14" s="9"/>
      <c r="H14" s="9">
        <v>0</v>
      </c>
      <c r="I14" s="9"/>
      <c r="J14" s="9">
        <v>0</v>
      </c>
      <c r="K14" s="9"/>
      <c r="L14" s="9">
        <v>0</v>
      </c>
      <c r="M14" s="9"/>
      <c r="N14" s="9">
        <v>-728782</v>
      </c>
      <c r="O14" s="9"/>
      <c r="P14" s="9">
        <v>30084546</v>
      </c>
      <c r="Q14" s="9"/>
      <c r="R14" s="9">
        <f>SUM(M14:P14)</f>
        <v>29355764</v>
      </c>
      <c r="S14" s="9"/>
      <c r="T14" s="9">
        <f>SUM(D14:L14,R14)</f>
        <v>29355764</v>
      </c>
    </row>
    <row r="15" spans="1:20" ht="23.1" customHeight="1" thickBot="1" x14ac:dyDescent="0.3">
      <c r="A15" s="88" t="s">
        <v>138</v>
      </c>
      <c r="B15" s="88"/>
      <c r="C15" s="39"/>
      <c r="D15" s="18">
        <f>SUM(D12:D14)</f>
        <v>340000000</v>
      </c>
      <c r="E15" s="9"/>
      <c r="F15" s="18">
        <f>SUM(F12:F14)</f>
        <v>647260093</v>
      </c>
      <c r="G15" s="9"/>
      <c r="H15" s="18">
        <f>SUM(H12:H14)</f>
        <v>34000000</v>
      </c>
      <c r="I15" s="9"/>
      <c r="J15" s="18">
        <f>SUM(J12:J14)</f>
        <v>20000000</v>
      </c>
      <c r="K15" s="9"/>
      <c r="L15" s="18">
        <f>SUM(L12:L14)</f>
        <v>1075102262</v>
      </c>
      <c r="M15" s="9"/>
      <c r="N15" s="18">
        <f>SUM(N12:N14)</f>
        <v>-3331435</v>
      </c>
      <c r="O15" s="9"/>
      <c r="P15" s="18">
        <f>SUM(P12:P14)</f>
        <v>14286897</v>
      </c>
      <c r="Q15" s="9"/>
      <c r="R15" s="18">
        <f>SUM(R12:R14)</f>
        <v>10955462</v>
      </c>
      <c r="S15" s="9"/>
      <c r="T15" s="18">
        <f>SUM(T12:T14)</f>
        <v>2127317817</v>
      </c>
    </row>
    <row r="16" spans="1:20" ht="23.1" customHeight="1" thickTop="1" x14ac:dyDescent="0.25">
      <c r="A16" s="87"/>
      <c r="B16" s="87"/>
      <c r="C16" s="3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</row>
    <row r="17" spans="1:21" ht="23.1" customHeight="1" x14ac:dyDescent="0.25">
      <c r="A17" s="88" t="s">
        <v>141</v>
      </c>
      <c r="B17" s="88"/>
      <c r="C17" s="39"/>
      <c r="D17" s="9">
        <v>350000000</v>
      </c>
      <c r="E17" s="9"/>
      <c r="F17" s="9">
        <v>647275073</v>
      </c>
      <c r="G17" s="9"/>
      <c r="H17" s="9">
        <v>35000000</v>
      </c>
      <c r="I17" s="9"/>
      <c r="J17" s="9">
        <v>20000000</v>
      </c>
      <c r="K17" s="9"/>
      <c r="L17" s="9">
        <v>1047820233</v>
      </c>
      <c r="M17" s="9"/>
      <c r="N17" s="9">
        <v>-5349436</v>
      </c>
      <c r="O17" s="9"/>
      <c r="P17" s="9">
        <v>-28259002</v>
      </c>
      <c r="Q17" s="9"/>
      <c r="R17" s="9">
        <v>-33608438</v>
      </c>
      <c r="S17" s="9"/>
      <c r="T17" s="9">
        <v>2066486868</v>
      </c>
    </row>
    <row r="18" spans="1:21" ht="23.1" customHeight="1" x14ac:dyDescent="0.25">
      <c r="A18" s="87" t="s">
        <v>173</v>
      </c>
      <c r="B18" s="99"/>
      <c r="C18" s="39"/>
      <c r="D18" s="33">
        <v>0</v>
      </c>
      <c r="E18" s="9"/>
      <c r="F18" s="33">
        <v>0</v>
      </c>
      <c r="G18" s="9"/>
      <c r="H18" s="33">
        <v>0</v>
      </c>
      <c r="I18" s="9"/>
      <c r="J18" s="33">
        <v>0</v>
      </c>
      <c r="K18" s="9"/>
      <c r="L18" s="33">
        <v>-20430043</v>
      </c>
      <c r="M18" s="9"/>
      <c r="N18" s="33">
        <v>0</v>
      </c>
      <c r="O18" s="9"/>
      <c r="P18" s="33">
        <v>104105085</v>
      </c>
      <c r="Q18" s="9"/>
      <c r="R18" s="33">
        <f>SUM(M18:P18)</f>
        <v>104105085</v>
      </c>
      <c r="S18" s="9"/>
      <c r="T18" s="33">
        <f>SUM(D18:L18,R18)</f>
        <v>83675042</v>
      </c>
    </row>
    <row r="19" spans="1:21" ht="23.1" customHeight="1" x14ac:dyDescent="0.25">
      <c r="A19" s="88" t="s">
        <v>154</v>
      </c>
      <c r="B19" s="100"/>
      <c r="C19" s="39"/>
      <c r="D19" s="9">
        <f>SUM(D17:D18)</f>
        <v>350000000</v>
      </c>
      <c r="E19" s="9"/>
      <c r="F19" s="9">
        <f>SUM(F17:F18)</f>
        <v>647275073</v>
      </c>
      <c r="G19" s="9"/>
      <c r="H19" s="9">
        <f>SUM(H17:H18)</f>
        <v>35000000</v>
      </c>
      <c r="I19" s="9"/>
      <c r="J19" s="9">
        <f>SUM(J17:J18)</f>
        <v>20000000</v>
      </c>
      <c r="K19" s="9"/>
      <c r="L19" s="9">
        <f>SUM(L17:L18)</f>
        <v>1027390190</v>
      </c>
      <c r="M19" s="9"/>
      <c r="N19" s="9">
        <f>SUM(N17:N18)</f>
        <v>-5349436</v>
      </c>
      <c r="O19" s="9"/>
      <c r="P19" s="9">
        <f>SUM(P17:P18)</f>
        <v>75846083</v>
      </c>
      <c r="Q19" s="9"/>
      <c r="R19" s="9">
        <f>SUM(N19:P19)</f>
        <v>70496647</v>
      </c>
      <c r="S19" s="9"/>
      <c r="T19" s="9">
        <f>SUM(D19:L19,R19)</f>
        <v>2150161910</v>
      </c>
    </row>
    <row r="20" spans="1:21" ht="23.1" customHeight="1" x14ac:dyDescent="0.25">
      <c r="A20" s="87" t="s">
        <v>136</v>
      </c>
      <c r="B20" s="87"/>
      <c r="C20" s="39"/>
      <c r="D20" s="9">
        <v>0</v>
      </c>
      <c r="E20" s="9"/>
      <c r="F20" s="9">
        <v>0</v>
      </c>
      <c r="G20" s="9"/>
      <c r="H20" s="9">
        <v>0</v>
      </c>
      <c r="I20" s="9"/>
      <c r="J20" s="9">
        <v>0</v>
      </c>
      <c r="K20" s="9"/>
      <c r="L20" s="9">
        <f>'PL&amp;CF'!F34</f>
        <v>-131284162</v>
      </c>
      <c r="M20" s="9"/>
      <c r="N20" s="9">
        <v>0</v>
      </c>
      <c r="O20" s="9"/>
      <c r="P20" s="9">
        <v>0</v>
      </c>
      <c r="Q20" s="9"/>
      <c r="R20" s="9">
        <f>SUM(M20:P20)</f>
        <v>0</v>
      </c>
      <c r="S20" s="9"/>
      <c r="T20" s="9">
        <f>SUM(D20:L20,R20)</f>
        <v>-131284162</v>
      </c>
      <c r="U20" s="39"/>
    </row>
    <row r="21" spans="1:21" ht="23.1" customHeight="1" x14ac:dyDescent="0.25">
      <c r="A21" s="87" t="s">
        <v>137</v>
      </c>
      <c r="B21" s="87"/>
      <c r="C21" s="39"/>
      <c r="D21" s="9">
        <v>0</v>
      </c>
      <c r="E21" s="9"/>
      <c r="F21" s="9">
        <v>0</v>
      </c>
      <c r="G21" s="9"/>
      <c r="H21" s="9">
        <v>0</v>
      </c>
      <c r="I21" s="9"/>
      <c r="J21" s="9">
        <v>0</v>
      </c>
      <c r="K21" s="9"/>
      <c r="L21" s="9">
        <v>0</v>
      </c>
      <c r="M21" s="9"/>
      <c r="N21" s="9">
        <f>+'PL&amp;CF'!F58-'PL&amp;CF'!J58</f>
        <v>1644572</v>
      </c>
      <c r="O21" s="9"/>
      <c r="P21" s="9">
        <f>'PL&amp;CF'!J58</f>
        <v>-100651383</v>
      </c>
      <c r="Q21" s="9"/>
      <c r="R21" s="9">
        <f>SUM(M21:P21)</f>
        <v>-99006811</v>
      </c>
      <c r="S21" s="9"/>
      <c r="T21" s="9">
        <f>SUM(D21:L21,R21)</f>
        <v>-99006811</v>
      </c>
    </row>
    <row r="22" spans="1:21" ht="23.1" customHeight="1" thickBot="1" x14ac:dyDescent="0.3">
      <c r="A22" s="88" t="s">
        <v>155</v>
      </c>
      <c r="B22" s="88"/>
      <c r="C22" s="39"/>
      <c r="D22" s="18">
        <f>SUM(D19:D21)</f>
        <v>350000000</v>
      </c>
      <c r="E22" s="9"/>
      <c r="F22" s="18">
        <f>SUM(F19:F21)</f>
        <v>647275073</v>
      </c>
      <c r="G22" s="9"/>
      <c r="H22" s="18">
        <f>SUM(H19:H21)</f>
        <v>35000000</v>
      </c>
      <c r="I22" s="9"/>
      <c r="J22" s="18">
        <f>SUM(J19:J21)</f>
        <v>20000000</v>
      </c>
      <c r="K22" s="9"/>
      <c r="L22" s="18">
        <f>SUM(L19:L21)</f>
        <v>896106028</v>
      </c>
      <c r="M22" s="9"/>
      <c r="N22" s="18">
        <f>SUM(N19:N21)</f>
        <v>-3704864</v>
      </c>
      <c r="O22" s="9"/>
      <c r="P22" s="18">
        <f>SUM(P19:P21)</f>
        <v>-24805300</v>
      </c>
      <c r="Q22" s="9"/>
      <c r="R22" s="18">
        <f>SUM(R19:R21)</f>
        <v>-28510164</v>
      </c>
      <c r="S22" s="9"/>
      <c r="T22" s="18">
        <f>SUM(T19:T21)</f>
        <v>1919870937</v>
      </c>
    </row>
    <row r="23" spans="1:21" ht="23.1" customHeight="1" thickTop="1" x14ac:dyDescent="0.25">
      <c r="A23" s="87"/>
      <c r="B23" s="87"/>
      <c r="C23" s="39"/>
      <c r="D23" s="10"/>
      <c r="E23" s="9"/>
      <c r="F23" s="10"/>
      <c r="G23" s="9"/>
      <c r="H23" s="10"/>
      <c r="I23" s="9"/>
      <c r="J23" s="10"/>
      <c r="K23" s="9"/>
      <c r="L23" s="10"/>
      <c r="M23" s="9"/>
      <c r="N23" s="10"/>
      <c r="O23" s="9"/>
      <c r="P23" s="10"/>
      <c r="Q23" s="9"/>
      <c r="R23" s="10"/>
      <c r="S23" s="9"/>
      <c r="T23" s="10"/>
    </row>
    <row r="24" spans="1:21" ht="23.1" customHeight="1" x14ac:dyDescent="0.25">
      <c r="A24" s="87" t="s">
        <v>12</v>
      </c>
      <c r="B24" s="87"/>
      <c r="C24" s="39"/>
      <c r="D24" s="10"/>
      <c r="E24" s="39"/>
      <c r="F24" s="10"/>
      <c r="G24" s="39"/>
      <c r="H24" s="10"/>
      <c r="I24" s="39"/>
      <c r="J24" s="10"/>
      <c r="K24" s="39"/>
      <c r="L24" s="10"/>
      <c r="M24" s="39"/>
      <c r="N24" s="10"/>
      <c r="O24" s="39"/>
      <c r="P24" s="10"/>
      <c r="Q24" s="39"/>
      <c r="R24" s="10"/>
      <c r="S24" s="39"/>
      <c r="T24" s="10"/>
    </row>
  </sheetData>
  <mergeCells count="7">
    <mergeCell ref="A1:T1"/>
    <mergeCell ref="H10:K10"/>
    <mergeCell ref="A2:F2"/>
    <mergeCell ref="D6:T6"/>
    <mergeCell ref="H9:L9"/>
    <mergeCell ref="M7:R7"/>
    <mergeCell ref="A4:I4"/>
  </mergeCells>
  <printOptions horizontalCentered="1"/>
  <pageMargins left="0.4" right="0.25" top="0.90551181102362199" bottom="0" header="0.31496062992126" footer="0.31496062992126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4"/>
  <sheetViews>
    <sheetView showGridLines="0" view="pageBreakPreview" zoomScale="70" zoomScaleNormal="70" zoomScaleSheetLayoutView="70" workbookViewId="0">
      <selection activeCell="O27" sqref="O27"/>
    </sheetView>
  </sheetViews>
  <sheetFormatPr defaultColWidth="9" defaultRowHeight="23.1" customHeight="1" x14ac:dyDescent="0.25"/>
  <cols>
    <col min="1" max="1" width="29" style="8" customWidth="1"/>
    <col min="2" max="2" width="7.375" style="8" customWidth="1"/>
    <col min="3" max="3" width="8" style="8" customWidth="1"/>
    <col min="4" max="4" width="1" style="8" customWidth="1"/>
    <col min="5" max="5" width="14" style="8" customWidth="1"/>
    <col min="6" max="6" width="1.375" style="8" customWidth="1"/>
    <col min="7" max="7" width="14" style="8" customWidth="1"/>
    <col min="8" max="8" width="1.375" style="8" customWidth="1"/>
    <col min="9" max="9" width="14" style="8" customWidth="1"/>
    <col min="10" max="10" width="1.375" style="8" customWidth="1"/>
    <col min="11" max="11" width="14" style="8" customWidth="1"/>
    <col min="12" max="12" width="1.375" style="8" customWidth="1"/>
    <col min="13" max="13" width="14" style="8" customWidth="1"/>
    <col min="14" max="14" width="1.375" style="8" customWidth="1"/>
    <col min="15" max="15" width="16.875" style="8" customWidth="1"/>
    <col min="16" max="16" width="1.375" style="8" customWidth="1"/>
    <col min="17" max="17" width="14" style="8" customWidth="1"/>
    <col min="18" max="16384" width="9" style="8"/>
  </cols>
  <sheetData>
    <row r="1" spans="1:17" ht="23.1" customHeight="1" x14ac:dyDescent="0.25">
      <c r="A1" s="115" t="s">
        <v>179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</row>
    <row r="2" spans="1:17" ht="23.1" customHeight="1" x14ac:dyDescent="0.25">
      <c r="A2" s="110" t="s">
        <v>42</v>
      </c>
      <c r="B2" s="110"/>
      <c r="C2" s="110"/>
      <c r="D2" s="110"/>
      <c r="E2" s="110"/>
      <c r="F2" s="110"/>
      <c r="G2" s="110"/>
      <c r="H2" s="93"/>
      <c r="I2" s="20"/>
      <c r="J2" s="20"/>
      <c r="K2" s="20"/>
      <c r="L2" s="15"/>
      <c r="M2" s="20"/>
      <c r="N2" s="15"/>
      <c r="O2" s="20"/>
      <c r="P2" s="15"/>
      <c r="Q2" s="20"/>
    </row>
    <row r="3" spans="1:17" ht="23.1" customHeight="1" x14ac:dyDescent="0.25">
      <c r="A3" s="84" t="s">
        <v>65</v>
      </c>
      <c r="B3" s="84"/>
      <c r="C3" s="84"/>
      <c r="D3" s="80"/>
      <c r="E3" s="84"/>
      <c r="F3" s="80"/>
      <c r="G3" s="84"/>
      <c r="H3" s="84"/>
      <c r="I3" s="84"/>
      <c r="J3" s="80"/>
      <c r="K3" s="84"/>
      <c r="L3" s="80"/>
      <c r="N3" s="80"/>
      <c r="O3" s="84"/>
      <c r="P3" s="80"/>
    </row>
    <row r="4" spans="1:17" ht="23.1" customHeight="1" x14ac:dyDescent="0.25">
      <c r="A4" s="110" t="s">
        <v>135</v>
      </c>
      <c r="B4" s="110"/>
      <c r="C4" s="110"/>
      <c r="D4" s="110"/>
      <c r="E4" s="110"/>
      <c r="F4" s="110"/>
      <c r="G4" s="110"/>
      <c r="H4" s="110"/>
      <c r="I4" s="84"/>
      <c r="J4" s="84"/>
      <c r="K4" s="84"/>
      <c r="L4" s="80"/>
      <c r="M4" s="84"/>
      <c r="N4" s="80"/>
      <c r="O4" s="84"/>
      <c r="P4" s="80"/>
      <c r="Q4" s="84"/>
    </row>
    <row r="5" spans="1:17" ht="23.1" customHeight="1" x14ac:dyDescent="0.25">
      <c r="A5" s="93"/>
      <c r="B5" s="93"/>
      <c r="C5" s="93"/>
      <c r="D5" s="93"/>
      <c r="E5" s="93"/>
      <c r="F5" s="93"/>
      <c r="G5" s="93"/>
      <c r="H5" s="93"/>
      <c r="I5" s="84"/>
      <c r="J5" s="93"/>
      <c r="K5" s="84"/>
      <c r="L5" s="80"/>
      <c r="M5" s="85"/>
      <c r="N5" s="80"/>
      <c r="O5" s="84"/>
      <c r="P5" s="80"/>
      <c r="Q5" s="85" t="s">
        <v>43</v>
      </c>
    </row>
    <row r="6" spans="1:17" ht="23.1" customHeight="1" x14ac:dyDescent="0.25">
      <c r="A6" s="93"/>
      <c r="B6" s="93"/>
      <c r="C6" s="93"/>
      <c r="D6" s="93"/>
      <c r="E6" s="118" t="s">
        <v>3</v>
      </c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</row>
    <row r="7" spans="1:17" ht="23.1" customHeight="1" x14ac:dyDescent="0.25">
      <c r="A7" s="109"/>
      <c r="B7" s="109"/>
      <c r="C7" s="109"/>
      <c r="D7" s="109"/>
      <c r="E7" s="16"/>
      <c r="F7" s="16"/>
      <c r="G7" s="16"/>
      <c r="H7" s="16"/>
      <c r="I7" s="16"/>
      <c r="J7" s="16"/>
      <c r="K7" s="16"/>
      <c r="L7" s="16"/>
      <c r="M7" s="16"/>
      <c r="N7" s="16"/>
      <c r="O7" s="75" t="s">
        <v>48</v>
      </c>
      <c r="P7" s="16"/>
      <c r="Q7" s="16"/>
    </row>
    <row r="8" spans="1:17" ht="23.1" customHeight="1" x14ac:dyDescent="0.25">
      <c r="A8" s="93"/>
      <c r="B8" s="93"/>
      <c r="C8" s="93"/>
      <c r="D8" s="93"/>
      <c r="E8" s="93"/>
      <c r="F8" s="93"/>
      <c r="G8" s="93"/>
      <c r="H8" s="93"/>
      <c r="I8" s="84"/>
      <c r="J8" s="80"/>
      <c r="K8" s="84"/>
      <c r="L8" s="80"/>
      <c r="M8" s="84"/>
      <c r="N8" s="80"/>
      <c r="O8" s="75" t="s">
        <v>79</v>
      </c>
      <c r="P8" s="93"/>
      <c r="Q8" s="85"/>
    </row>
    <row r="9" spans="1:17" ht="23.1" customHeight="1" x14ac:dyDescent="0.25">
      <c r="A9" s="87"/>
      <c r="B9" s="87"/>
      <c r="C9" s="87"/>
      <c r="D9" s="39"/>
      <c r="E9" s="86"/>
      <c r="F9" s="39"/>
      <c r="I9" s="119" t="s">
        <v>26</v>
      </c>
      <c r="J9" s="119"/>
      <c r="K9" s="119"/>
      <c r="L9" s="119"/>
      <c r="M9" s="119"/>
      <c r="N9" s="39"/>
      <c r="O9" s="75" t="s">
        <v>127</v>
      </c>
      <c r="P9" s="39"/>
      <c r="Q9" s="86"/>
    </row>
    <row r="10" spans="1:17" s="86" customFormat="1" ht="23.1" customHeight="1" x14ac:dyDescent="0.25">
      <c r="A10" s="87"/>
      <c r="B10" s="87"/>
      <c r="C10" s="87"/>
      <c r="D10" s="75"/>
      <c r="E10" s="86" t="s">
        <v>45</v>
      </c>
      <c r="F10" s="75"/>
      <c r="G10" s="86" t="s">
        <v>46</v>
      </c>
      <c r="I10" s="117" t="s">
        <v>47</v>
      </c>
      <c r="J10" s="117"/>
      <c r="K10" s="117"/>
      <c r="L10" s="117"/>
      <c r="M10" s="75"/>
      <c r="N10" s="75"/>
      <c r="O10" s="86" t="s">
        <v>175</v>
      </c>
      <c r="P10" s="75"/>
    </row>
    <row r="11" spans="1:17" s="86" customFormat="1" ht="23.1" customHeight="1" x14ac:dyDescent="0.25">
      <c r="A11" s="87"/>
      <c r="B11" s="87"/>
      <c r="C11" s="75"/>
      <c r="D11" s="75"/>
      <c r="E11" s="94" t="s">
        <v>49</v>
      </c>
      <c r="F11" s="75"/>
      <c r="G11" s="94" t="s">
        <v>50</v>
      </c>
      <c r="H11" s="75"/>
      <c r="I11" s="94" t="s">
        <v>51</v>
      </c>
      <c r="J11" s="75"/>
      <c r="K11" s="94" t="s">
        <v>52</v>
      </c>
      <c r="L11" s="75"/>
      <c r="M11" s="94" t="s">
        <v>53</v>
      </c>
      <c r="N11" s="75"/>
      <c r="O11" s="94" t="s">
        <v>174</v>
      </c>
      <c r="P11" s="75"/>
      <c r="Q11" s="94" t="s">
        <v>44</v>
      </c>
    </row>
    <row r="12" spans="1:17" ht="23.1" customHeight="1" x14ac:dyDescent="0.25">
      <c r="A12" s="88" t="s">
        <v>128</v>
      </c>
      <c r="B12" s="87"/>
      <c r="C12" s="95"/>
      <c r="D12" s="39"/>
      <c r="E12" s="9">
        <v>340000000</v>
      </c>
      <c r="F12" s="9"/>
      <c r="G12" s="9">
        <v>647260093</v>
      </c>
      <c r="H12" s="9"/>
      <c r="I12" s="9">
        <v>34000000</v>
      </c>
      <c r="J12" s="9"/>
      <c r="K12" s="9">
        <v>20000000</v>
      </c>
      <c r="L12" s="9"/>
      <c r="M12" s="9">
        <v>1035119143</v>
      </c>
      <c r="N12" s="9"/>
      <c r="O12" s="9">
        <v>-15797649</v>
      </c>
      <c r="P12" s="9"/>
      <c r="Q12" s="9">
        <f>SUM(E12:M12,O12)</f>
        <v>2060581587</v>
      </c>
    </row>
    <row r="13" spans="1:17" ht="23.1" customHeight="1" x14ac:dyDescent="0.25">
      <c r="A13" s="87" t="s">
        <v>136</v>
      </c>
      <c r="B13" s="87"/>
      <c r="C13" s="73"/>
      <c r="D13" s="39"/>
      <c r="E13" s="9">
        <v>0</v>
      </c>
      <c r="F13" s="9"/>
      <c r="G13" s="9">
        <v>0</v>
      </c>
      <c r="H13" s="9"/>
      <c r="I13" s="9">
        <v>0</v>
      </c>
      <c r="J13" s="9"/>
      <c r="K13" s="9">
        <v>0</v>
      </c>
      <c r="L13" s="9"/>
      <c r="M13" s="9">
        <v>-8585254</v>
      </c>
      <c r="N13" s="9"/>
      <c r="O13" s="9">
        <v>0</v>
      </c>
      <c r="P13" s="9"/>
      <c r="Q13" s="9">
        <f>SUM(E13:M13,O13)</f>
        <v>-8585254</v>
      </c>
    </row>
    <row r="14" spans="1:17" ht="23.1" customHeight="1" x14ac:dyDescent="0.25">
      <c r="A14" s="87" t="s">
        <v>142</v>
      </c>
      <c r="B14" s="87"/>
      <c r="C14" s="73"/>
      <c r="D14" s="39"/>
      <c r="E14" s="9">
        <v>0</v>
      </c>
      <c r="F14" s="9"/>
      <c r="G14" s="9">
        <v>0</v>
      </c>
      <c r="H14" s="9"/>
      <c r="I14" s="9">
        <v>0</v>
      </c>
      <c r="J14" s="9"/>
      <c r="K14" s="9">
        <v>0</v>
      </c>
      <c r="L14" s="9"/>
      <c r="M14" s="9">
        <v>0</v>
      </c>
      <c r="N14" s="9"/>
      <c r="O14" s="9">
        <v>30084546</v>
      </c>
      <c r="P14" s="9"/>
      <c r="Q14" s="9">
        <f>SUM(E14:M14,O14)</f>
        <v>30084546</v>
      </c>
    </row>
    <row r="15" spans="1:17" ht="23.1" customHeight="1" thickBot="1" x14ac:dyDescent="0.3">
      <c r="A15" s="88" t="s">
        <v>138</v>
      </c>
      <c r="B15" s="87"/>
      <c r="C15" s="73"/>
      <c r="D15" s="39"/>
      <c r="E15" s="18">
        <f>SUM(E12:E14)</f>
        <v>340000000</v>
      </c>
      <c r="F15" s="9"/>
      <c r="G15" s="18">
        <f>SUM(G12:G14)</f>
        <v>647260093</v>
      </c>
      <c r="H15" s="9"/>
      <c r="I15" s="18">
        <f>SUM(I12:I14)</f>
        <v>34000000</v>
      </c>
      <c r="J15" s="9"/>
      <c r="K15" s="18">
        <f>SUM(K12:K14)</f>
        <v>20000000</v>
      </c>
      <c r="L15" s="9"/>
      <c r="M15" s="18">
        <f>SUM(M12:M14)</f>
        <v>1026533889</v>
      </c>
      <c r="N15" s="9"/>
      <c r="O15" s="18">
        <f>SUM(O12:O14)</f>
        <v>14286897</v>
      </c>
      <c r="P15" s="9"/>
      <c r="Q15" s="18">
        <f>SUM(Q12:Q14)</f>
        <v>2082080879</v>
      </c>
    </row>
    <row r="16" spans="1:17" ht="23.1" customHeight="1" thickTop="1" x14ac:dyDescent="0.25">
      <c r="A16" s="87"/>
      <c r="B16" s="87"/>
      <c r="C16" s="95"/>
      <c r="D16" s="3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1:17" ht="23.1" customHeight="1" x14ac:dyDescent="0.25">
      <c r="A17" s="88" t="s">
        <v>141</v>
      </c>
      <c r="B17" s="87"/>
      <c r="C17" s="95"/>
      <c r="D17" s="39"/>
      <c r="E17" s="9">
        <v>350000000</v>
      </c>
      <c r="F17" s="9"/>
      <c r="G17" s="9">
        <v>647275073</v>
      </c>
      <c r="H17" s="9"/>
      <c r="I17" s="9">
        <v>35000000</v>
      </c>
      <c r="J17" s="9"/>
      <c r="K17" s="9">
        <v>20000000</v>
      </c>
      <c r="L17" s="9"/>
      <c r="M17" s="9">
        <v>1000237594</v>
      </c>
      <c r="N17" s="9"/>
      <c r="O17" s="9">
        <v>-28259002</v>
      </c>
      <c r="P17" s="9"/>
      <c r="Q17" s="9">
        <f>SUM(E17:M17,O17)</f>
        <v>2024253665</v>
      </c>
    </row>
    <row r="18" spans="1:17" ht="23.1" customHeight="1" x14ac:dyDescent="0.25">
      <c r="A18" s="87" t="s">
        <v>173</v>
      </c>
      <c r="B18" s="87"/>
      <c r="C18" s="95"/>
      <c r="D18" s="39"/>
      <c r="E18" s="33">
        <v>0</v>
      </c>
      <c r="F18" s="9"/>
      <c r="G18" s="33">
        <v>0</v>
      </c>
      <c r="H18" s="9"/>
      <c r="I18" s="33">
        <v>0</v>
      </c>
      <c r="J18" s="9"/>
      <c r="K18" s="33">
        <v>0</v>
      </c>
      <c r="L18" s="9"/>
      <c r="M18" s="33">
        <v>-20430043</v>
      </c>
      <c r="N18" s="9"/>
      <c r="O18" s="33">
        <v>148284761</v>
      </c>
      <c r="P18" s="9"/>
      <c r="Q18" s="33">
        <f>SUM(E18:M18,O18)</f>
        <v>127854718</v>
      </c>
    </row>
    <row r="19" spans="1:17" ht="23.1" customHeight="1" x14ac:dyDescent="0.25">
      <c r="A19" s="88" t="s">
        <v>154</v>
      </c>
      <c r="B19" s="87"/>
      <c r="C19" s="95"/>
      <c r="D19" s="39"/>
      <c r="E19" s="9">
        <f>SUM(E17:E18)</f>
        <v>350000000</v>
      </c>
      <c r="F19" s="9"/>
      <c r="G19" s="9">
        <f>SUM(G17:G18)</f>
        <v>647275073</v>
      </c>
      <c r="H19" s="9"/>
      <c r="I19" s="9">
        <f>SUM(I17:I18)</f>
        <v>35000000</v>
      </c>
      <c r="J19" s="9"/>
      <c r="K19" s="9">
        <f>SUM(K17:K18)</f>
        <v>20000000</v>
      </c>
      <c r="L19" s="9"/>
      <c r="M19" s="9">
        <f>SUM(M17:M18)</f>
        <v>979807551</v>
      </c>
      <c r="N19" s="9"/>
      <c r="O19" s="9">
        <f>SUM(O17:O18)</f>
        <v>120025759</v>
      </c>
      <c r="P19" s="9"/>
      <c r="Q19" s="9">
        <f>SUM(E19:M19,O19)</f>
        <v>2152108383</v>
      </c>
    </row>
    <row r="20" spans="1:17" ht="23.1" customHeight="1" x14ac:dyDescent="0.25">
      <c r="A20" s="87" t="s">
        <v>136</v>
      </c>
      <c r="B20" s="87"/>
      <c r="C20" s="73"/>
      <c r="D20" s="39"/>
      <c r="E20" s="9">
        <v>0</v>
      </c>
      <c r="F20" s="9"/>
      <c r="G20" s="9">
        <v>0</v>
      </c>
      <c r="H20" s="9"/>
      <c r="I20" s="9">
        <v>0</v>
      </c>
      <c r="J20" s="9"/>
      <c r="K20" s="9">
        <v>0</v>
      </c>
      <c r="L20" s="9"/>
      <c r="M20" s="9">
        <f>'PL&amp;CF'!J34</f>
        <v>-131128264</v>
      </c>
      <c r="N20" s="9"/>
      <c r="O20" s="9">
        <v>0</v>
      </c>
      <c r="P20" s="9"/>
      <c r="Q20" s="9">
        <f>SUM(E20:M20,O20)</f>
        <v>-131128264</v>
      </c>
    </row>
    <row r="21" spans="1:17" ht="23.1" customHeight="1" x14ac:dyDescent="0.25">
      <c r="A21" s="87" t="s">
        <v>137</v>
      </c>
      <c r="B21" s="87"/>
      <c r="C21" s="73"/>
      <c r="D21" s="39"/>
      <c r="E21" s="9">
        <v>0</v>
      </c>
      <c r="F21" s="9"/>
      <c r="G21" s="9">
        <v>0</v>
      </c>
      <c r="H21" s="9"/>
      <c r="I21" s="9">
        <v>0</v>
      </c>
      <c r="J21" s="9"/>
      <c r="K21" s="9">
        <v>0</v>
      </c>
      <c r="L21" s="9"/>
      <c r="M21" s="9">
        <v>0</v>
      </c>
      <c r="N21" s="9"/>
      <c r="O21" s="9">
        <f>'PL&amp;CF'!J58</f>
        <v>-100651383</v>
      </c>
      <c r="P21" s="9"/>
      <c r="Q21" s="9">
        <f>SUM(E21:M21,O21)</f>
        <v>-100651383</v>
      </c>
    </row>
    <row r="22" spans="1:17" ht="23.1" customHeight="1" thickBot="1" x14ac:dyDescent="0.3">
      <c r="A22" s="88" t="s">
        <v>155</v>
      </c>
      <c r="B22" s="87"/>
      <c r="C22" s="87"/>
      <c r="D22" s="39"/>
      <c r="E22" s="18">
        <f>SUM(E19:E21)</f>
        <v>350000000</v>
      </c>
      <c r="F22" s="9"/>
      <c r="G22" s="18">
        <f>SUM(G19:G21)</f>
        <v>647275073</v>
      </c>
      <c r="H22" s="9"/>
      <c r="I22" s="18">
        <f>SUM(I19:I21)</f>
        <v>35000000</v>
      </c>
      <c r="J22" s="9"/>
      <c r="K22" s="18">
        <f>SUM(K19:K21)</f>
        <v>20000000</v>
      </c>
      <c r="L22" s="9"/>
      <c r="M22" s="18">
        <f>SUM(M19:M21)</f>
        <v>848679287</v>
      </c>
      <c r="N22" s="9"/>
      <c r="O22" s="18">
        <f>SUM(O19:O21)</f>
        <v>19374376</v>
      </c>
      <c r="P22" s="9"/>
      <c r="Q22" s="18">
        <f>SUM(Q19:Q21)</f>
        <v>1920328736</v>
      </c>
    </row>
    <row r="23" spans="1:17" ht="23.1" customHeight="1" thickTop="1" x14ac:dyDescent="0.25">
      <c r="A23" s="87"/>
      <c r="B23" s="87"/>
      <c r="C23" s="87"/>
      <c r="D23" s="39"/>
      <c r="E23" s="10">
        <f>E22-bs!J70</f>
        <v>0</v>
      </c>
      <c r="F23" s="9"/>
      <c r="G23" s="10">
        <f>G22-bs!J71</f>
        <v>0</v>
      </c>
      <c r="H23" s="9"/>
      <c r="I23" s="10">
        <f>I22-bs!J74</f>
        <v>0</v>
      </c>
      <c r="J23" s="9"/>
      <c r="K23" s="10">
        <f>K22-bs!J75</f>
        <v>0</v>
      </c>
      <c r="L23" s="9"/>
      <c r="M23" s="10">
        <f>M22-bs!J76</f>
        <v>0</v>
      </c>
      <c r="N23" s="9"/>
      <c r="O23" s="10">
        <f>O22-bs!J77</f>
        <v>0</v>
      </c>
      <c r="P23" s="9"/>
      <c r="Q23" s="10">
        <f>Q22-bs!J78</f>
        <v>0</v>
      </c>
    </row>
    <row r="24" spans="1:17" ht="23.1" customHeight="1" x14ac:dyDescent="0.25">
      <c r="A24" s="87" t="s">
        <v>12</v>
      </c>
      <c r="B24" s="6"/>
      <c r="C24" s="6"/>
      <c r="D24" s="39"/>
      <c r="F24" s="39"/>
      <c r="J24" s="39"/>
      <c r="L24" s="39"/>
      <c r="N24" s="39"/>
      <c r="P24" s="39"/>
    </row>
  </sheetData>
  <mergeCells count="6">
    <mergeCell ref="A1:Q1"/>
    <mergeCell ref="A2:G2"/>
    <mergeCell ref="E6:Q6"/>
    <mergeCell ref="I9:M9"/>
    <mergeCell ref="I10:L10"/>
    <mergeCell ref="A4:H4"/>
  </mergeCells>
  <printOptions horizontalCentered="1"/>
  <pageMargins left="0.4" right="0.3" top="0.90551181102362199" bottom="0" header="0.31496062992126" footer="0.31496062992126"/>
  <pageSetup paperSize="9" scale="77" orientation="landscape" r:id="rId1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60408</vt:lpwstr>
  </property>
  <property fmtid="{D5CDD505-2E9C-101B-9397-08002B2CF9AE}" pid="4" name="OptimizationTime">
    <vt:lpwstr>20200512_1300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PL&amp;CF</vt:lpstr>
      <vt:lpstr>sce-equity</vt:lpstr>
      <vt:lpstr>sce-com</vt:lpstr>
      <vt:lpstr>bs!Print_Area</vt:lpstr>
      <vt:lpstr>'PL&amp;CF'!Print_Area</vt:lpstr>
      <vt:lpstr>'sce-equity'!Print_Area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PLW</dc:creator>
  <cp:lastModifiedBy>Rewadee Uthaiwattanatorn</cp:lastModifiedBy>
  <cp:lastPrinted>2020-05-12T01:51:24Z</cp:lastPrinted>
  <dcterms:created xsi:type="dcterms:W3CDTF">2011-05-02T09:20:31Z</dcterms:created>
  <dcterms:modified xsi:type="dcterms:W3CDTF">2020-05-12T03:19:38Z</dcterms:modified>
</cp:coreProperties>
</file>