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The Navakij Insurance\2019\Convert_Q2'19\"/>
    </mc:Choice>
  </mc:AlternateContent>
  <xr:revisionPtr revIDLastSave="0" documentId="13_ncr:1_{80475457-65D9-4FE0-A71F-68F7B5285C2B}" xr6:coauthVersionLast="36" xr6:coauthVersionMax="36" xr10:uidLastSave="{00000000-0000-0000-0000-000000000000}"/>
  <bookViews>
    <workbookView xWindow="6765" yWindow="450" windowWidth="10830" windowHeight="7605" activeTab="3" xr2:uid="{00000000-000D-0000-FFFF-FFFF00000000}"/>
  </bookViews>
  <sheets>
    <sheet name="bs" sheetId="7" r:id="rId1"/>
    <sheet name="PL&amp;CF" sheetId="9" r:id="rId2"/>
    <sheet name="sce-equity" sheetId="4" r:id="rId3"/>
    <sheet name="sce-com" sheetId="5" r:id="rId4"/>
  </sheets>
  <definedNames>
    <definedName name="_xlnm.Print_Area" localSheetId="0">bs!$A$1:$L$77</definedName>
    <definedName name="_xlnm.Print_Area" localSheetId="1">'PL&amp;CF'!$A$1:$L$158</definedName>
    <definedName name="_xlnm.Print_Area" localSheetId="2">'sce-equity'!$A$1:$S$27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42" i="9" l="1"/>
  <c r="F142" i="9"/>
  <c r="F53" i="9" l="1"/>
  <c r="M23" i="4" l="1"/>
  <c r="J152" i="9" l="1"/>
  <c r="J147" i="9"/>
  <c r="J153" i="9" l="1"/>
  <c r="J155" i="9" s="1"/>
  <c r="F12" i="9"/>
  <c r="F15" i="9" s="1"/>
  <c r="F71" i="9"/>
  <c r="F74" i="9" s="1"/>
  <c r="J28" i="7" l="1"/>
  <c r="Q18" i="5" l="1"/>
  <c r="Q20" i="5" l="1"/>
  <c r="Q19" i="5"/>
  <c r="Q21" i="4"/>
  <c r="S21" i="4" s="1"/>
  <c r="Q20" i="4"/>
  <c r="S20" i="4" s="1"/>
  <c r="Q13" i="5" l="1"/>
  <c r="Q12" i="5"/>
  <c r="S14" i="4"/>
  <c r="S13" i="4"/>
  <c r="Q14" i="4"/>
  <c r="Q13" i="4"/>
  <c r="L152" i="9"/>
  <c r="F152" i="9"/>
  <c r="H152" i="9"/>
  <c r="H142" i="9"/>
  <c r="L83" i="9"/>
  <c r="L82" i="9"/>
  <c r="H83" i="9"/>
  <c r="H82" i="9"/>
  <c r="L24" i="9"/>
  <c r="L23" i="9"/>
  <c r="H24" i="9"/>
  <c r="H23" i="9"/>
  <c r="L114" i="9"/>
  <c r="J114" i="9"/>
  <c r="H114" i="9"/>
  <c r="F114" i="9"/>
  <c r="J87" i="9"/>
  <c r="F87" i="9"/>
  <c r="L71" i="9"/>
  <c r="L74" i="9" s="1"/>
  <c r="L80" i="9" s="1"/>
  <c r="J71" i="9"/>
  <c r="J74" i="9" s="1"/>
  <c r="J80" i="9" s="1"/>
  <c r="H71" i="9"/>
  <c r="H74" i="9" s="1"/>
  <c r="H80" i="9" s="1"/>
  <c r="F80" i="9"/>
  <c r="O23" i="4" l="1"/>
  <c r="O22" i="5"/>
  <c r="L87" i="9"/>
  <c r="L88" i="9" s="1"/>
  <c r="L90" i="9" s="1"/>
  <c r="H87" i="9"/>
  <c r="H88" i="9" s="1"/>
  <c r="H90" i="9" s="1"/>
  <c r="F88" i="9"/>
  <c r="F90" i="9" s="1"/>
  <c r="K22" i="4" s="1"/>
  <c r="J88" i="9"/>
  <c r="J90" i="9" s="1"/>
  <c r="F147" i="9"/>
  <c r="H105" i="9" l="1"/>
  <c r="H116" i="9" s="1"/>
  <c r="H93" i="9"/>
  <c r="L105" i="9"/>
  <c r="L116" i="9" s="1"/>
  <c r="L93" i="9"/>
  <c r="J105" i="9"/>
  <c r="J116" i="9" s="1"/>
  <c r="M21" i="5"/>
  <c r="J93" i="9"/>
  <c r="F93" i="9"/>
  <c r="F105" i="9"/>
  <c r="F116" i="9" s="1"/>
  <c r="F69" i="7"/>
  <c r="H69" i="7"/>
  <c r="J69" i="7"/>
  <c r="Q19" i="4"/>
  <c r="S19" i="4" s="1"/>
  <c r="Q12" i="4"/>
  <c r="L69" i="7"/>
  <c r="H17" i="7" l="1"/>
  <c r="J55" i="9" l="1"/>
  <c r="Q23" i="4" s="1"/>
  <c r="S23" i="4" s="1"/>
  <c r="J28" i="9"/>
  <c r="J12" i="9"/>
  <c r="J15" i="9" s="1"/>
  <c r="J21" i="9" s="1"/>
  <c r="F28" i="7"/>
  <c r="F51" i="7"/>
  <c r="L55" i="9"/>
  <c r="H55" i="9"/>
  <c r="Q22" i="4"/>
  <c r="F55" i="9"/>
  <c r="H28" i="7"/>
  <c r="J51" i="7"/>
  <c r="M24" i="4"/>
  <c r="M17" i="4"/>
  <c r="K17" i="4"/>
  <c r="S12" i="4"/>
  <c r="Q15" i="4"/>
  <c r="S15" i="4" s="1"/>
  <c r="Q16" i="4"/>
  <c r="S16" i="4" s="1"/>
  <c r="C17" i="4"/>
  <c r="E17" i="4"/>
  <c r="G17" i="4"/>
  <c r="I17" i="4"/>
  <c r="O17" i="4"/>
  <c r="L51" i="7"/>
  <c r="Q15" i="5"/>
  <c r="Q14" i="5"/>
  <c r="Q11" i="5"/>
  <c r="E16" i="5"/>
  <c r="G16" i="5"/>
  <c r="I16" i="5"/>
  <c r="K16" i="5"/>
  <c r="M16" i="5"/>
  <c r="O16" i="5"/>
  <c r="E23" i="5"/>
  <c r="E24" i="5" s="1"/>
  <c r="G23" i="5"/>
  <c r="G24" i="5" s="1"/>
  <c r="I23" i="5"/>
  <c r="I24" i="5" s="1"/>
  <c r="K23" i="5"/>
  <c r="K24" i="5" s="1"/>
  <c r="E24" i="4"/>
  <c r="E25" i="4" s="1"/>
  <c r="C24" i="4"/>
  <c r="C25" i="4" s="1"/>
  <c r="G24" i="4"/>
  <c r="G25" i="4" s="1"/>
  <c r="I24" i="4"/>
  <c r="I25" i="4" s="1"/>
  <c r="F21" i="9"/>
  <c r="H12" i="9"/>
  <c r="H15" i="9" s="1"/>
  <c r="H21" i="9" s="1"/>
  <c r="L12" i="9"/>
  <c r="L15" i="9" s="1"/>
  <c r="L21" i="9" s="1"/>
  <c r="F28" i="9"/>
  <c r="H28" i="9"/>
  <c r="L28" i="9"/>
  <c r="L142" i="9"/>
  <c r="H147" i="9"/>
  <c r="L147" i="9"/>
  <c r="L28" i="7"/>
  <c r="H51" i="7"/>
  <c r="O24" i="4" l="1"/>
  <c r="O23" i="5"/>
  <c r="O24" i="5" s="1"/>
  <c r="J156" i="9"/>
  <c r="L153" i="9"/>
  <c r="L155" i="9" s="1"/>
  <c r="L29" i="9"/>
  <c r="L31" i="9" s="1"/>
  <c r="L34" i="9" s="1"/>
  <c r="Q16" i="5"/>
  <c r="H153" i="9"/>
  <c r="H155" i="9" s="1"/>
  <c r="H29" i="9"/>
  <c r="H31" i="9" s="1"/>
  <c r="H34" i="9" s="1"/>
  <c r="Q17" i="4"/>
  <c r="F70" i="7"/>
  <c r="F71" i="7" s="1"/>
  <c r="H70" i="7"/>
  <c r="H71" i="7" s="1"/>
  <c r="L70" i="7"/>
  <c r="L71" i="7" s="1"/>
  <c r="S17" i="4"/>
  <c r="Q24" i="4"/>
  <c r="Q25" i="4" s="1"/>
  <c r="J70" i="7"/>
  <c r="J71" i="7" s="1"/>
  <c r="F153" i="9"/>
  <c r="F155" i="9" s="1"/>
  <c r="F29" i="9"/>
  <c r="F31" i="9" s="1"/>
  <c r="F34" i="9" s="1"/>
  <c r="J29" i="9"/>
  <c r="J31" i="9" s="1"/>
  <c r="L46" i="9" l="1"/>
  <c r="L57" i="9" s="1"/>
  <c r="J46" i="9"/>
  <c r="J57" i="9" s="1"/>
  <c r="J34" i="9"/>
  <c r="Q22" i="5"/>
  <c r="H46" i="9"/>
  <c r="H57" i="9" s="1"/>
  <c r="K24" i="4"/>
  <c r="K25" i="4" s="1"/>
  <c r="F46" i="9"/>
  <c r="F57" i="9" s="1"/>
  <c r="Q21" i="5" l="1"/>
  <c r="Q23" i="5" s="1"/>
  <c r="Q24" i="5" s="1"/>
  <c r="M23" i="5"/>
  <c r="M24" i="5" s="1"/>
  <c r="S22" i="4"/>
  <c r="S24" i="4" s="1"/>
  <c r="S25" i="4" s="1"/>
</calcChain>
</file>

<file path=xl/sharedStrings.xml><?xml version="1.0" encoding="utf-8"?>
<sst xmlns="http://schemas.openxmlformats.org/spreadsheetml/2006/main" count="331" uniqueCount="181">
  <si>
    <t xml:space="preserve">บริษัท นวกิจประกันภัย จำกัด (มหาชน) </t>
  </si>
  <si>
    <t>งบแสดงฐานะการเงิน</t>
  </si>
  <si>
    <t>(หน่วย: บาท)</t>
  </si>
  <si>
    <t>งบการเงินเฉพาะกิจการ</t>
  </si>
  <si>
    <t>หมายเหตุ</t>
  </si>
  <si>
    <t>สินทรัพย์</t>
  </si>
  <si>
    <t>เงินสดและรายการเทียบเท่าเงินสด</t>
  </si>
  <si>
    <t>สินทรัพย์ลงทุน</t>
  </si>
  <si>
    <t xml:space="preserve">   เงินลงทุนในหลักทรัพย์</t>
  </si>
  <si>
    <t xml:space="preserve">   เงินให้กู้ยืม</t>
  </si>
  <si>
    <t>เงินลงทุนในบริษัทร่วม</t>
  </si>
  <si>
    <t>สินทรัพย์อื่น</t>
  </si>
  <si>
    <t>รวมสินทรัพย์</t>
  </si>
  <si>
    <t>หมายเหตุประกอบงบการเงินเป็นส่วนหนึ่งของงบการเงินนี้</t>
  </si>
  <si>
    <t>งบแสดงฐานะการเงิน (ต่อ)</t>
  </si>
  <si>
    <t>หนี้สิน</t>
  </si>
  <si>
    <t>เจ้าหนี้บริษัทประกันภัยต่อ</t>
  </si>
  <si>
    <t>หนี้สินจากสัญญาประกันภัย</t>
  </si>
  <si>
    <t>หนี้สินอื่น</t>
  </si>
  <si>
    <t xml:space="preserve">   ค่าจ้างและค่าบำเหน็จค้างจ่าย</t>
  </si>
  <si>
    <t xml:space="preserve">   ค่าใช้จ่ายค้างจ่าย</t>
  </si>
  <si>
    <t>รวมหนี้สิน</t>
  </si>
  <si>
    <t>ส่วนของเจ้าของ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</si>
  <si>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</si>
  <si>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</si>
  <si>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</si>
  <si>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ส่วนเกินมูลค่าหุ้นสามัญ</t>
  </si>
  <si>
    <t>กำไรสะสม</t>
  </si>
  <si>
    <t xml:space="preserve">   จัดสรรแล้ว</t>
  </si>
  <si>
    <t xml:space="preserve">      สำรองทั่วไป</t>
  </si>
  <si>
    <t>รวมหนี้สินและส่วนของเจ้าของ</t>
  </si>
  <si>
    <t>กรรมการ</t>
  </si>
  <si>
    <t>รายได้</t>
  </si>
  <si>
    <t>รายได้ค่าจ้างและค่าบำเหน็จ</t>
  </si>
  <si>
    <t>รวมรายได้</t>
  </si>
  <si>
    <t>ค่าใช้จ่าย</t>
  </si>
  <si>
    <t>ค่าใช้จ่ายในการดำเนินงาน</t>
  </si>
  <si>
    <t>รายได้อื่น</t>
  </si>
  <si>
    <t>กำไรขาดทุนเบ็ดเสร็จอื่น</t>
  </si>
  <si>
    <t>งบกระแสเงินสด</t>
  </si>
  <si>
    <t>ค่าใช้จ่ายในการรับประกันภัยอื่น</t>
  </si>
  <si>
    <t>ดอกเบี้ยรับ</t>
  </si>
  <si>
    <t>เงินปันผลรับ</t>
  </si>
  <si>
    <t>บริษัท นวกิจประกันภัย จำกัด (มหาชน)</t>
  </si>
  <si>
    <t xml:space="preserve"> (หน่วย: บาท)</t>
  </si>
  <si>
    <t>รวม</t>
  </si>
  <si>
    <t>ทุนเรือนหุ้นที่ออก</t>
  </si>
  <si>
    <t xml:space="preserve">ส่วนเกิน </t>
  </si>
  <si>
    <t>จัดสรรแล้ว</t>
  </si>
  <si>
    <t>องค์ประกอบอื่นของ</t>
  </si>
  <si>
    <t>และชำระแล้ว</t>
  </si>
  <si>
    <t>มูลค่าหุ้นสามัญ</t>
  </si>
  <si>
    <t>สำรองตามกฎหมาย</t>
  </si>
  <si>
    <t>สำรองทั่วไป</t>
  </si>
  <si>
    <t>ยังไม่จัดสรร</t>
  </si>
  <si>
    <t xml:space="preserve">   ยังไม่จัดสรร</t>
  </si>
  <si>
    <t>รวมส่วนของเจ้าของ</t>
  </si>
  <si>
    <t>เบี้ยประกันภัยรับจากการรับประกันภัยโดยตรง</t>
  </si>
  <si>
    <t>ค่าจ้างและค่าบำเหน็จจากการรับประกันภัยโดยตรง</t>
  </si>
  <si>
    <t>รายได้จากการลงทุนค้างรับ</t>
  </si>
  <si>
    <t>สินทรัพย์จากการประกันภัยต่อ</t>
  </si>
  <si>
    <t>งบการเงิน</t>
  </si>
  <si>
    <t>องค์ประกอบอื่นของส่วนของเจ้าของ</t>
  </si>
  <si>
    <t>หนี้สินและส่วนของเจ้าของ</t>
  </si>
  <si>
    <t xml:space="preserve">      สำรองตามกฎหมาย</t>
  </si>
  <si>
    <t>งบแสดงการเปลี่ยนแปลงส่วนของเจ้าของ</t>
  </si>
  <si>
    <t>งบแสดงการเปลี่ยนแปลงส่วนของเจ้าของ (ต่อ)</t>
  </si>
  <si>
    <t>งบกำไรขาดทุน</t>
  </si>
  <si>
    <t xml:space="preserve">งบกำไรขาดทุนเบ็ดเสร็จ </t>
  </si>
  <si>
    <t>14</t>
  </si>
  <si>
    <t>ค่าใช้จ่ายภาษีเงินได้</t>
  </si>
  <si>
    <t>ที่ดิน อาคารและอุปกรณ์</t>
  </si>
  <si>
    <t>สินทรัพย์ไม่มีตัวตน</t>
  </si>
  <si>
    <t xml:space="preserve">   ค่าสินไหมค้างรับจากคู่กรณี</t>
  </si>
  <si>
    <t>6</t>
  </si>
  <si>
    <t>ที่แสดงเงินลงทุนตามวิธีส่วนได้เสีย</t>
  </si>
  <si>
    <t>งบการเงินที่แสดงเงินลงทุนตามวิธีส่วนได้เสีย</t>
  </si>
  <si>
    <t>9</t>
  </si>
  <si>
    <t>7</t>
  </si>
  <si>
    <t>เงินสดสุทธิใช้ไปในกิจกรรมจัดหาเงิน</t>
  </si>
  <si>
    <t>8</t>
  </si>
  <si>
    <t>11</t>
  </si>
  <si>
    <t>จากการวัดมูลค่า</t>
  </si>
  <si>
    <t>จ่ายชำระหนี้สินตามสัญญาเช่าการเงิน</t>
  </si>
  <si>
    <t>รายการที่จะถูกบันทึกในส่วนของกำไรขาดทุนในภายหลัง</t>
  </si>
  <si>
    <t xml:space="preserve">รายการที่จะถูกบันทึกในส่วนของกำไรขาดทุนในภายหลัง </t>
  </si>
  <si>
    <t xml:space="preserve">   ผลกระทบของภาษีเงินได้</t>
  </si>
  <si>
    <t xml:space="preserve">   เงินวางไว้สำหรับโครงการประกันภัยข้าวนาปี</t>
  </si>
  <si>
    <t>ภาระผูกพันผลประโยชน์พนักงาน</t>
  </si>
  <si>
    <t>ลูกหนี้จากสัญญาประกันภัยต่อ</t>
  </si>
  <si>
    <t>10</t>
  </si>
  <si>
    <t>13</t>
  </si>
  <si>
    <t>สินทรัพย์ภาษีเงินได้รอการตัดบัญชี</t>
  </si>
  <si>
    <t>เบี้ยประกันภัยค้างรับ</t>
  </si>
  <si>
    <t xml:space="preserve">   จากการรับประกันภัยโดยตรง</t>
  </si>
  <si>
    <t>เบี้ยประกันภัยรับ</t>
  </si>
  <si>
    <t>หัก: เบี้ยประกันภัยจ่ายจากการเอาประกันภัยต่อ</t>
  </si>
  <si>
    <t>เบี้ยประกันภัยรับสุทธิ</t>
  </si>
  <si>
    <t>เบี้ยประกันภัยที่ถือเป็นรายได้สุทธิจากการประกันภัยต่อ</t>
  </si>
  <si>
    <t>หัก: ค่าสินไหมทดแทนรับคืนจากการประกันภัยต่อ</t>
  </si>
  <si>
    <t>ค่าจ้างและค่าบำเหน็จ</t>
  </si>
  <si>
    <t>รวมค่าใช้จ่าย</t>
  </si>
  <si>
    <t>เงินลงทุนในหลักทรัพย์</t>
  </si>
  <si>
    <t>เงินให้กู้ยืม</t>
  </si>
  <si>
    <t>ค่าสินไหมทดแทนและค่าใช้จ่ายในการจัดการสินไหมทดแทน</t>
  </si>
  <si>
    <t>เงินฝากและบัตรเงินฝากสถาบันการเงิน</t>
  </si>
  <si>
    <t>ขายที่ดิน อาคารและอุปกรณ์</t>
  </si>
  <si>
    <t>ซื้อที่ดิน อาคาร และอุปกรณ์</t>
  </si>
  <si>
    <t>ซื้อสินทรัพย์ไม่มีตัวตน</t>
  </si>
  <si>
    <t xml:space="preserve">   - สุทธิจากภาษีเงินได้ (ขาดทุน)</t>
  </si>
  <si>
    <t>ผลต่าง</t>
  </si>
  <si>
    <t>จากการแปลงค่า</t>
  </si>
  <si>
    <t>งบการเงินที่เป็น</t>
  </si>
  <si>
    <t>เงินตราต่างประเทศ</t>
  </si>
  <si>
    <t xml:space="preserve">   หนี้สินตามสัญญาเช่าทางการเงิน</t>
  </si>
  <si>
    <t>รายได้จากการลงทุนสุทธิ</t>
  </si>
  <si>
    <t>31 ธันวาคม 2561</t>
  </si>
  <si>
    <t xml:space="preserve">   อื่นๆ</t>
  </si>
  <si>
    <t xml:space="preserve">ส่วนแบ่งขาดทุนจากเงินลงทุนในบริษัทร่วม </t>
  </si>
  <si>
    <t xml:space="preserve">   ผลต่างของอัตราแลกเปลี่ยนจากการแปลงค่างบการเงิน</t>
  </si>
  <si>
    <t xml:space="preserve">      ที่เป็นเงินตราต่างประเทศ (ขาดทุน)</t>
  </si>
  <si>
    <t>กระแสเงินสดได้มาจาก (ใช้ไปใน) กิจกรรมลงทุน</t>
  </si>
  <si>
    <t>กระแสเงินสดได้มาจาก (ใช้ไปใน) กิจกรรมดำเนินงาน</t>
  </si>
  <si>
    <t>กระแสเงินสดได้มาจาก (ใช้ไปใน) กิจกรรมจัดหาเงิน</t>
  </si>
  <si>
    <t>ยอดคงเหลือ ณ วันที่ 1 มกราคม 2561</t>
  </si>
  <si>
    <t>กำไรสำหรับงวด</t>
  </si>
  <si>
    <t>ยอดคงเหลือ ณ วันที่ 1 มกราคม 2562</t>
  </si>
  <si>
    <t>(ยังไม่ได้ตรวจสอบ</t>
  </si>
  <si>
    <t>(ตรวจสอบแล้ว)</t>
  </si>
  <si>
    <t>แต่สอบทานแล้ว)</t>
  </si>
  <si>
    <t>(ยังไม่ได้ตรวจสอบ แต่สอบทานแล้ว)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</si>
  <si>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</si>
  <si>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</si>
  <si>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กำไรขาดทุนเบ็ดเสร็จอื่นสำหรับงวด (ขาดทุน)</t>
  </si>
  <si>
    <t>3</t>
  </si>
  <si>
    <t>4</t>
  </si>
  <si>
    <t>5</t>
  </si>
  <si>
    <t>12.1</t>
  </si>
  <si>
    <t>15</t>
  </si>
  <si>
    <t>9.3</t>
  </si>
  <si>
    <t>7.4</t>
  </si>
  <si>
    <t>12.2</t>
  </si>
  <si>
    <t xml:space="preserve">   กำไร (ขาดทุน) จากการวัดมูลค่าเงินลงทุนเผื่อขาย</t>
  </si>
  <si>
    <t>องค์ประกอบอื่น</t>
  </si>
  <si>
    <t xml:space="preserve">ของส่วนของเจ้าของ </t>
  </si>
  <si>
    <t>เงินลงทุนเผื่อขาย</t>
  </si>
  <si>
    <t>ณ วันที่ 30 มิถุนายน 2562</t>
  </si>
  <si>
    <t>30 มิถุนายน 2562</t>
  </si>
  <si>
    <t>บวก (หัก): สำรองเบี้ยประกันภัยที่ยังไม่ถือเป็นรายได้ (เพิ่ม)</t>
  </si>
  <si>
    <t xml:space="preserve">   ลดจากงวดก่อน</t>
  </si>
  <si>
    <t>กำไรขาดทุนเบ็ดเสร็จรวมสำหรับงวด (ขาดทุน)</t>
  </si>
  <si>
    <t>สำหรับงวดสามเดือนสิ้นสุดวันที่ 30 มิถุนายน 2562</t>
  </si>
  <si>
    <t>สำหรับงวดหกเดือนสิ้นสุดวันที่ 30 มิถุนายน 2562</t>
  </si>
  <si>
    <t>เงินรับจากการออกหุ้นเพิ่มทุน</t>
  </si>
  <si>
    <t>เงินปันผลจ่าย</t>
  </si>
  <si>
    <t>ยอดคงเหลือ ณ วันที่ 30 มิถุนายน 2561</t>
  </si>
  <si>
    <t>ยอดคงเหลือ ณ วันที่ 30 มิถุนายน 2562</t>
  </si>
  <si>
    <t xml:space="preserve">         (31 ธันวาคม 2561: หุ้นสามัญ 34,000,000 หุ้น </t>
  </si>
  <si>
    <t xml:space="preserve">         มูลค่าหุ้นละ 10 บาท)</t>
  </si>
  <si>
    <t>16</t>
  </si>
  <si>
    <t>ส่วนเกิน (ต่ำกว่า) ทุน</t>
  </si>
  <si>
    <t xml:space="preserve"> - ส่วนเกิน  (ต่ำกว่า) ทุนจาก</t>
  </si>
  <si>
    <t>การวัดมูลค่าเงินลงทุนเผื่อขาย</t>
  </si>
  <si>
    <t xml:space="preserve">   ลูกหนี้จากการขายหลักทรัพย์</t>
  </si>
  <si>
    <t>ภาษีเงินได้ค้างจ่าย</t>
  </si>
  <si>
    <t>หัก: สำรองเบี้ยประกันภัยที่ยังไม่ถือเป็นรายได้เพิ่ม</t>
  </si>
  <si>
    <t xml:space="preserve">   จากงวดก่อน</t>
  </si>
  <si>
    <t xml:space="preserve">เงินสดสุทธิได้มาจากกิจกรรมดำเนินงาน </t>
  </si>
  <si>
    <t>เงินสดสุทธิใช้ไปในกิจกรรมลงทุน</t>
  </si>
  <si>
    <t xml:space="preserve">เงินสดและรายการเทียบเท่าเงินสดเพิ่มขึ้นสุทธิ </t>
  </si>
  <si>
    <t>17</t>
  </si>
  <si>
    <t xml:space="preserve">      หุ้นสามัญ 35,000,000 หุ้น มูลค่าหุ้นละ 10 บาท</t>
  </si>
  <si>
    <t>19</t>
  </si>
  <si>
    <t>เพิ่มทุนหุ้นสามัญ (หมายเหตุ 17)</t>
  </si>
  <si>
    <t>เงินปันผลจ่าย (หมายเหตุ 20)</t>
  </si>
  <si>
    <t>กำไรขาดทุนเบ็ดเสร็จอื่นสำหรับงวด</t>
  </si>
  <si>
    <t>กำไรจากเงินลงทุน</t>
  </si>
  <si>
    <t>กำไรก่อนค่าใช้จ่ายภาษีเงินได้</t>
  </si>
  <si>
    <t>กำไรต่อหุ้น</t>
  </si>
  <si>
    <t xml:space="preserve">กำไรต่อหุ้นขั้นพื้นฐาน </t>
  </si>
  <si>
    <t>เงินรับ (จ่าย) เกี่ยวกับการประกันภัยต่อ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</si>
</sst>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.00_ ;\-#,##0.00\ "/>
    <numFmt numFmtId="166" formatCode="#,##0;[Red]\(#,##0\)"/>
    <numFmt numFmtId="167" formatCode="_(* #,##0.00_);_(* \(#,##0.00\);_(* &quot;-&quot;_);_(@_)"/>
    <numFmt numFmtId="168" formatCode="_(* #,##0_);_(* \(#,##0\);_(* &quot;-&quot;??_);_(@_)"/>
  </numFmts>
  <fonts count="13" x14ac:knownFonts="1">
    <font>
      <sz val="10"/>
      <color theme="1"/>
      <name val="EYInterstate"/>
      <family val="2"/>
    </font>
    <font>
      <sz val="10"/>
      <color indexed="8"/>
      <name val="EYInterstate"/>
      <family val="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4"/>
      <name val="Cordia New"/>
      <family val="2"/>
    </font>
    <font>
      <u val="singleAccounting"/>
      <sz val="16"/>
      <name val="Angsana New"/>
      <family val="1"/>
    </font>
    <font>
      <sz val="12"/>
      <name val="CordiaUPC"/>
      <family val="2"/>
      <charset val="222"/>
    </font>
    <font>
      <sz val="16"/>
      <color indexed="8"/>
      <name val="Angsana New"/>
      <family val="1"/>
    </font>
    <font>
      <sz val="10"/>
      <name val="Arial"/>
      <family val="2"/>
    </font>
    <font>
      <sz val="10"/>
      <color theme="1"/>
      <name val="EYInterstate"/>
      <family val="2"/>
    </font>
    <font>
      <sz val="16"/>
      <name val="Angsana New"/>
      <family val="1"/>
      <charset val="22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" fontId="8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1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horizontal="center" vertical="center"/>
    </xf>
    <xf numFmtId="38" fontId="2" fillId="0" borderId="0" xfId="0" applyNumberFormat="1" applyFont="1" applyFill="1" applyAlignment="1">
      <alignment horizontal="left" vertical="center"/>
    </xf>
    <xf numFmtId="38" fontId="3" fillId="0" borderId="0" xfId="0" applyNumberFormat="1" applyFont="1" applyFill="1" applyAlignment="1">
      <alignment horizontal="left" vertical="center"/>
    </xf>
    <xf numFmtId="38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41" fontId="3" fillId="0" borderId="3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0" fontId="4" fillId="0" borderId="0" xfId="5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41" fontId="3" fillId="0" borderId="4" xfId="0" applyNumberFormat="1" applyFont="1" applyFill="1" applyBorder="1" applyAlignment="1">
      <alignment vertical="center"/>
    </xf>
    <xf numFmtId="41" fontId="3" fillId="0" borderId="1" xfId="0" applyNumberFormat="1" applyFont="1" applyFill="1" applyBorder="1" applyAlignment="1">
      <alignment vertical="center"/>
    </xf>
    <xf numFmtId="38" fontId="3" fillId="0" borderId="5" xfId="0" applyNumberFormat="1" applyFont="1" applyFill="1" applyBorder="1" applyAlignment="1">
      <alignment vertical="center"/>
    </xf>
    <xf numFmtId="38" fontId="3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0" xfId="5" applyNumberFormat="1" applyFont="1" applyFill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vertical="center"/>
    </xf>
    <xf numFmtId="38" fontId="2" fillId="0" borderId="0" xfId="0" applyNumberFormat="1" applyFont="1" applyFill="1" applyBorder="1" applyAlignment="1">
      <alignment horizontal="left" vertical="center"/>
    </xf>
    <xf numFmtId="0" fontId="3" fillId="0" borderId="0" xfId="5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1" fontId="7" fillId="0" borderId="0" xfId="0" applyNumberFormat="1" applyFont="1" applyFill="1" applyAlignment="1">
      <alignment horizontal="right" vertical="center"/>
    </xf>
    <xf numFmtId="41" fontId="4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>
      <alignment horizontal="center" vertical="center"/>
    </xf>
    <xf numFmtId="41" fontId="3" fillId="0" borderId="2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38" fontId="2" fillId="0" borderId="0" xfId="0" quotePrefix="1" applyNumberFormat="1" applyFont="1" applyFill="1" applyAlignment="1">
      <alignment horizontal="left" vertical="center"/>
    </xf>
    <xf numFmtId="37" fontId="3" fillId="0" borderId="0" xfId="0" applyNumberFormat="1" applyFont="1" applyFill="1" applyAlignment="1">
      <alignment horizontal="right" vertical="center"/>
    </xf>
    <xf numFmtId="38" fontId="3" fillId="0" borderId="0" xfId="0" quotePrefix="1" applyNumberFormat="1" applyFont="1" applyFill="1" applyAlignment="1">
      <alignment horizontal="left" vertical="center"/>
    </xf>
    <xf numFmtId="167" fontId="3" fillId="0" borderId="1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41" fontId="3" fillId="0" borderId="4" xfId="0" applyNumberFormat="1" applyFont="1" applyFill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1" fontId="3" fillId="0" borderId="0" xfId="6" quotePrefix="1" applyFont="1" applyFill="1" applyBorder="1" applyAlignment="1">
      <alignment horizontal="center" vertical="center"/>
    </xf>
    <xf numFmtId="49" fontId="3" fillId="0" borderId="0" xfId="6" applyNumberFormat="1" applyFont="1" applyFill="1" applyBorder="1" applyAlignment="1">
      <alignment horizontal="left" vertical="center"/>
    </xf>
    <xf numFmtId="41" fontId="3" fillId="0" borderId="0" xfId="2" quotePrefix="1" applyNumberFormat="1" applyFont="1" applyFill="1" applyBorder="1" applyAlignment="1">
      <alignment horizontal="center" vertical="center"/>
    </xf>
    <xf numFmtId="41" fontId="3" fillId="0" borderId="0" xfId="2" applyNumberFormat="1" applyFont="1" applyFill="1" applyAlignment="1">
      <alignment vertical="center"/>
    </xf>
    <xf numFmtId="49" fontId="3" fillId="0" borderId="0" xfId="0" quotePrefix="1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1" fontId="3" fillId="0" borderId="0" xfId="2" quotePrefix="1" applyNumberFormat="1" applyFont="1" applyFill="1" applyBorder="1" applyAlignment="1">
      <alignment horizontal="right" vertical="center"/>
    </xf>
    <xf numFmtId="41" fontId="3" fillId="0" borderId="0" xfId="2" applyNumberFormat="1" applyFont="1" applyFill="1" applyAlignment="1">
      <alignment horizontal="right" vertical="center"/>
    </xf>
    <xf numFmtId="41" fontId="3" fillId="0" borderId="0" xfId="2" quotePrefix="1" applyNumberFormat="1" applyFont="1" applyFill="1" applyBorder="1" applyAlignment="1" applyProtection="1">
      <alignment horizontal="center" vertical="center"/>
    </xf>
    <xf numFmtId="49" fontId="3" fillId="0" borderId="0" xfId="0" quotePrefix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1" fontId="3" fillId="0" borderId="3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horizontal="right" vertical="center"/>
    </xf>
    <xf numFmtId="41" fontId="3" fillId="0" borderId="2" xfId="2" applyNumberFormat="1" applyFont="1" applyFill="1" applyBorder="1" applyAlignment="1">
      <alignment vertical="center"/>
    </xf>
    <xf numFmtId="37" fontId="3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41" fontId="3" fillId="0" borderId="6" xfId="2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1" fontId="3" fillId="0" borderId="0" xfId="13" applyNumberFormat="1" applyFont="1" applyFill="1" applyAlignment="1">
      <alignment vertical="center"/>
    </xf>
    <xf numFmtId="41" fontId="3" fillId="0" borderId="0" xfId="4" applyNumberFormat="1" applyFont="1" applyFill="1" applyAlignment="1">
      <alignment vertical="center"/>
    </xf>
    <xf numFmtId="41" fontId="3" fillId="0" borderId="0" xfId="4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4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9" fontId="2" fillId="0" borderId="0" xfId="6" applyNumberFormat="1" applyFont="1" applyFill="1" applyBorder="1" applyAlignment="1">
      <alignment horizontal="left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9" fontId="3" fillId="0" borderId="0" xfId="13" applyFont="1" applyFill="1" applyAlignment="1">
      <alignment vertical="center"/>
    </xf>
    <xf numFmtId="9" fontId="4" fillId="0" borderId="0" xfId="13" applyFont="1" applyFill="1" applyAlignment="1">
      <alignment horizontal="center" vertical="center"/>
    </xf>
    <xf numFmtId="168" fontId="3" fillId="0" borderId="0" xfId="1" applyNumberFormat="1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4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9" fontId="2" fillId="0" borderId="0" xfId="6" applyNumberFormat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Comma 3" xfId="3" xr:uid="{00000000-0005-0000-0000-000002000000}"/>
    <cellStyle name="Comma 6" xfId="4" xr:uid="{00000000-0005-0000-0000-000003000000}"/>
    <cellStyle name="Comma_N097_bs&amp;pl-t_Qtr1'11" xfId="5" xr:uid="{00000000-0005-0000-0000-000004000000}"/>
    <cellStyle name="Index Number" xfId="6" xr:uid="{00000000-0005-0000-0000-000005000000}"/>
    <cellStyle name="Normal" xfId="0" builtinId="0"/>
    <cellStyle name="Normal 13" xfId="7" xr:uid="{00000000-0005-0000-0000-000007000000}"/>
    <cellStyle name="Normal 16" xfId="8" xr:uid="{00000000-0005-0000-0000-000008000000}"/>
    <cellStyle name="Normal 2" xfId="9" xr:uid="{00000000-0005-0000-0000-000009000000}"/>
    <cellStyle name="Normal 20" xfId="10" xr:uid="{00000000-0005-0000-0000-00000A000000}"/>
    <cellStyle name="Normal 21" xfId="11" xr:uid="{00000000-0005-0000-0000-00000B000000}"/>
    <cellStyle name="Normal 22" xfId="12" xr:uid="{00000000-0005-0000-0000-00000C000000}"/>
    <cellStyle name="Percent" xfId="1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7"/>
  <sheetViews>
    <sheetView showGridLines="0" view="pageBreakPreview" zoomScale="80" zoomScaleSheetLayoutView="80" workbookViewId="0">
      <selection activeCell="E8" sqref="E8"/>
    </sheetView>
  </sheetViews>
  <sheetFormatPr defaultColWidth="9" defaultRowHeight="21.95" customHeight="1" x14ac:dyDescent="0.25"/>
  <cols>
    <col min="1" max="2" width="9" style="8"/>
    <col min="3" max="3" width="19" style="8" customWidth="1"/>
    <col min="4" max="4" width="8.875" style="8" customWidth="1"/>
    <col min="5" max="5" width="0.875" style="8" customWidth="1"/>
    <col min="6" max="6" width="13.75" style="8" customWidth="1"/>
    <col min="7" max="7" width="0.875" style="39" customWidth="1"/>
    <col min="8" max="8" width="13.75" style="8" customWidth="1"/>
    <col min="9" max="9" width="0.875" style="8" customWidth="1"/>
    <col min="10" max="10" width="13.75" style="8" customWidth="1"/>
    <col min="11" max="11" width="0.875" style="8" customWidth="1"/>
    <col min="12" max="12" width="13.75" style="8" customWidth="1"/>
    <col min="13" max="13" width="0.875" style="8" customWidth="1"/>
    <col min="14" max="16384" width="9" style="8"/>
  </cols>
  <sheetData>
    <row r="1" spans="1:14" s="20" customFormat="1" ht="21.95" customHeight="1" x14ac:dyDescent="0.25">
      <c r="A1" s="113" t="s">
        <v>0</v>
      </c>
      <c r="B1" s="113"/>
      <c r="C1" s="113"/>
      <c r="D1" s="113"/>
      <c r="E1" s="113"/>
      <c r="F1" s="113"/>
      <c r="G1" s="113"/>
      <c r="H1" s="113"/>
    </row>
    <row r="2" spans="1:14" s="21" customFormat="1" ht="21.95" customHeight="1" x14ac:dyDescent="0.25">
      <c r="A2" s="113" t="s">
        <v>1</v>
      </c>
      <c r="B2" s="113"/>
      <c r="C2" s="113"/>
      <c r="D2" s="113"/>
      <c r="E2" s="113"/>
      <c r="F2" s="113"/>
      <c r="G2" s="113"/>
      <c r="H2" s="113"/>
    </row>
    <row r="3" spans="1:14" s="20" customFormat="1" ht="21.95" customHeight="1" x14ac:dyDescent="0.25">
      <c r="A3" s="113" t="s">
        <v>146</v>
      </c>
      <c r="B3" s="113"/>
      <c r="C3" s="113"/>
      <c r="D3" s="113"/>
      <c r="E3" s="113"/>
      <c r="F3" s="113"/>
      <c r="G3" s="113"/>
      <c r="H3" s="113"/>
    </row>
    <row r="4" spans="1:14" s="21" customFormat="1" ht="21.95" customHeight="1" x14ac:dyDescent="0.25">
      <c r="A4" s="22"/>
      <c r="G4" s="114"/>
      <c r="H4" s="114"/>
      <c r="K4" s="10"/>
      <c r="L4" s="44" t="s">
        <v>2</v>
      </c>
    </row>
    <row r="5" spans="1:14" s="21" customFormat="1" ht="21.95" customHeight="1" x14ac:dyDescent="0.25">
      <c r="A5" s="22"/>
      <c r="F5" s="116" t="s">
        <v>61</v>
      </c>
      <c r="G5" s="116"/>
      <c r="H5" s="116"/>
      <c r="K5" s="10"/>
      <c r="L5" s="10"/>
    </row>
    <row r="6" spans="1:14" s="21" customFormat="1" ht="21.95" customHeight="1" x14ac:dyDescent="0.25">
      <c r="A6" s="22"/>
      <c r="F6" s="115" t="s">
        <v>75</v>
      </c>
      <c r="G6" s="115"/>
      <c r="H6" s="115"/>
      <c r="J6" s="115" t="s">
        <v>3</v>
      </c>
      <c r="K6" s="115"/>
      <c r="L6" s="115"/>
    </row>
    <row r="7" spans="1:14" s="21" customFormat="1" ht="21.95" customHeight="1" x14ac:dyDescent="0.25">
      <c r="A7" s="23"/>
      <c r="B7" s="24"/>
      <c r="C7" s="24"/>
      <c r="D7" s="41" t="s">
        <v>4</v>
      </c>
      <c r="E7" s="16"/>
      <c r="F7" s="42" t="s">
        <v>147</v>
      </c>
      <c r="G7" s="45"/>
      <c r="H7" s="42" t="s">
        <v>116</v>
      </c>
      <c r="I7" s="37"/>
      <c r="J7" s="42" t="s">
        <v>147</v>
      </c>
      <c r="K7" s="45"/>
      <c r="L7" s="42" t="s">
        <v>116</v>
      </c>
    </row>
    <row r="8" spans="1:14" s="21" customFormat="1" ht="21.95" customHeight="1" x14ac:dyDescent="0.25">
      <c r="A8" s="23"/>
      <c r="B8" s="24"/>
      <c r="C8" s="24"/>
      <c r="D8" s="16"/>
      <c r="E8" s="16"/>
      <c r="F8" s="100" t="s">
        <v>127</v>
      </c>
      <c r="G8" s="100"/>
      <c r="H8" s="101" t="s">
        <v>128</v>
      </c>
      <c r="I8" s="37"/>
      <c r="J8" s="100" t="s">
        <v>127</v>
      </c>
      <c r="K8" s="100"/>
      <c r="L8" s="101" t="s">
        <v>128</v>
      </c>
    </row>
    <row r="9" spans="1:14" s="21" customFormat="1" ht="21.95" customHeight="1" x14ac:dyDescent="0.25">
      <c r="A9" s="23"/>
      <c r="B9" s="24"/>
      <c r="C9" s="24"/>
      <c r="D9" s="16"/>
      <c r="E9" s="16"/>
      <c r="F9" s="100" t="s">
        <v>129</v>
      </c>
      <c r="G9" s="100"/>
      <c r="H9" s="100"/>
      <c r="I9" s="37"/>
      <c r="J9" s="100" t="s">
        <v>129</v>
      </c>
      <c r="K9" s="100"/>
      <c r="L9" s="100"/>
    </row>
    <row r="10" spans="1:14" s="21" customFormat="1" ht="21.95" customHeight="1" x14ac:dyDescent="0.25">
      <c r="A10" s="4" t="s">
        <v>5</v>
      </c>
      <c r="B10" s="22"/>
      <c r="C10" s="22"/>
      <c r="D10" s="22"/>
      <c r="E10" s="22"/>
      <c r="F10" s="22"/>
      <c r="G10" s="46"/>
      <c r="H10" s="25"/>
      <c r="I10" s="22"/>
      <c r="J10" s="25"/>
      <c r="K10" s="25"/>
      <c r="L10" s="25"/>
    </row>
    <row r="11" spans="1:14" s="21" customFormat="1" ht="21.95" customHeight="1" x14ac:dyDescent="0.25">
      <c r="A11" s="5" t="s">
        <v>6</v>
      </c>
      <c r="B11" s="11"/>
      <c r="C11" s="11"/>
      <c r="D11" s="11" t="s">
        <v>134</v>
      </c>
      <c r="E11" s="11"/>
      <c r="F11" s="10">
        <v>128736563</v>
      </c>
      <c r="G11" s="9"/>
      <c r="H11" s="10">
        <v>119443830</v>
      </c>
      <c r="I11" s="10"/>
      <c r="J11" s="10">
        <v>128736563</v>
      </c>
      <c r="K11" s="12"/>
      <c r="L11" s="10">
        <v>119443830</v>
      </c>
      <c r="N11" s="10"/>
    </row>
    <row r="12" spans="1:14" s="21" customFormat="1" ht="21.95" customHeight="1" x14ac:dyDescent="0.25">
      <c r="A12" s="5" t="s">
        <v>93</v>
      </c>
      <c r="B12" s="11"/>
      <c r="C12" s="11"/>
      <c r="D12" s="11" t="s">
        <v>135</v>
      </c>
      <c r="E12" s="11"/>
      <c r="F12" s="10">
        <v>402855677</v>
      </c>
      <c r="G12" s="9"/>
      <c r="H12" s="10">
        <v>441292191</v>
      </c>
      <c r="I12" s="10"/>
      <c r="J12" s="10">
        <v>402855677</v>
      </c>
      <c r="K12" s="12"/>
      <c r="L12" s="10">
        <v>441292191</v>
      </c>
      <c r="N12" s="10"/>
    </row>
    <row r="13" spans="1:14" s="21" customFormat="1" ht="21.95" customHeight="1" x14ac:dyDescent="0.25">
      <c r="A13" s="5" t="s">
        <v>59</v>
      </c>
      <c r="B13" s="11"/>
      <c r="C13" s="11"/>
      <c r="D13" s="11"/>
      <c r="E13" s="11"/>
      <c r="F13" s="10">
        <v>8990562</v>
      </c>
      <c r="G13" s="9"/>
      <c r="H13" s="10">
        <v>7176640</v>
      </c>
      <c r="I13" s="10"/>
      <c r="J13" s="10">
        <v>8990562</v>
      </c>
      <c r="K13" s="12"/>
      <c r="L13" s="10">
        <v>7176640</v>
      </c>
      <c r="N13" s="10"/>
    </row>
    <row r="14" spans="1:14" s="21" customFormat="1" ht="21.95" customHeight="1" x14ac:dyDescent="0.25">
      <c r="A14" s="5" t="s">
        <v>60</v>
      </c>
      <c r="B14" s="11"/>
      <c r="C14" s="11"/>
      <c r="D14" s="11" t="s">
        <v>136</v>
      </c>
      <c r="E14" s="11"/>
      <c r="F14" s="10">
        <v>439753272</v>
      </c>
      <c r="G14" s="9"/>
      <c r="H14" s="10">
        <v>451918948</v>
      </c>
      <c r="I14" s="10"/>
      <c r="J14" s="10">
        <v>439753272</v>
      </c>
      <c r="K14" s="12"/>
      <c r="L14" s="10">
        <v>451918948</v>
      </c>
      <c r="N14" s="10"/>
    </row>
    <row r="15" spans="1:14" s="21" customFormat="1" ht="21.95" customHeight="1" x14ac:dyDescent="0.25">
      <c r="A15" s="5" t="s">
        <v>89</v>
      </c>
      <c r="B15" s="11"/>
      <c r="C15" s="11"/>
      <c r="D15" s="11" t="s">
        <v>74</v>
      </c>
      <c r="E15" s="11"/>
      <c r="F15" s="10">
        <v>507491930</v>
      </c>
      <c r="G15" s="9"/>
      <c r="H15" s="10">
        <v>579118997</v>
      </c>
      <c r="I15" s="10"/>
      <c r="J15" s="10">
        <v>507491930</v>
      </c>
      <c r="K15" s="12"/>
      <c r="L15" s="10">
        <v>579118997</v>
      </c>
      <c r="N15" s="10"/>
    </row>
    <row r="16" spans="1:14" s="21" customFormat="1" ht="21.95" customHeight="1" x14ac:dyDescent="0.25">
      <c r="A16" s="5" t="s">
        <v>7</v>
      </c>
      <c r="B16" s="11"/>
      <c r="C16" s="11"/>
      <c r="D16" s="11"/>
      <c r="E16" s="11"/>
      <c r="F16" s="10"/>
      <c r="G16" s="9"/>
      <c r="H16" s="10"/>
      <c r="I16" s="12"/>
      <c r="J16" s="10"/>
      <c r="K16" s="10"/>
      <c r="L16" s="10"/>
    </row>
    <row r="17" spans="1:14" s="21" customFormat="1" ht="21.95" customHeight="1" x14ac:dyDescent="0.25">
      <c r="A17" s="5" t="s">
        <v>8</v>
      </c>
      <c r="B17" s="11"/>
      <c r="C17" s="11"/>
      <c r="D17" s="11" t="s">
        <v>78</v>
      </c>
      <c r="E17" s="11"/>
      <c r="F17" s="10">
        <v>3090790885</v>
      </c>
      <c r="G17" s="9"/>
      <c r="H17" s="10">
        <f>2765599227+55224595</f>
        <v>2820823822</v>
      </c>
      <c r="I17" s="12"/>
      <c r="J17" s="10">
        <v>3035566290</v>
      </c>
      <c r="K17" s="10"/>
      <c r="L17" s="10">
        <v>2765599227</v>
      </c>
    </row>
    <row r="18" spans="1:14" s="21" customFormat="1" ht="21.95" customHeight="1" x14ac:dyDescent="0.25">
      <c r="A18" s="5" t="s">
        <v>9</v>
      </c>
      <c r="B18" s="11"/>
      <c r="C18" s="11"/>
      <c r="D18" s="11" t="s">
        <v>80</v>
      </c>
      <c r="E18" s="11"/>
      <c r="F18" s="10">
        <v>790374</v>
      </c>
      <c r="G18" s="9"/>
      <c r="H18" s="10">
        <v>592076</v>
      </c>
      <c r="I18" s="12"/>
      <c r="J18" s="10">
        <v>790374</v>
      </c>
      <c r="K18" s="10"/>
      <c r="L18" s="10">
        <v>592076</v>
      </c>
      <c r="N18" s="10"/>
    </row>
    <row r="19" spans="1:14" s="21" customFormat="1" ht="21.95" customHeight="1" x14ac:dyDescent="0.25">
      <c r="A19" s="5" t="s">
        <v>10</v>
      </c>
      <c r="B19" s="11"/>
      <c r="C19" s="11"/>
      <c r="D19" s="11" t="s">
        <v>77</v>
      </c>
      <c r="E19" s="11"/>
      <c r="F19" s="10">
        <v>28568638</v>
      </c>
      <c r="G19" s="9"/>
      <c r="H19" s="10">
        <v>32466779</v>
      </c>
      <c r="I19" s="12"/>
      <c r="J19" s="10">
        <v>43256079</v>
      </c>
      <c r="K19" s="10"/>
      <c r="L19" s="10">
        <v>43256079</v>
      </c>
      <c r="N19" s="10"/>
    </row>
    <row r="20" spans="1:14" s="21" customFormat="1" ht="21.95" customHeight="1" x14ac:dyDescent="0.25">
      <c r="A20" s="5" t="s">
        <v>71</v>
      </c>
      <c r="B20" s="11"/>
      <c r="C20" s="11"/>
      <c r="D20" s="11" t="s">
        <v>90</v>
      </c>
      <c r="E20" s="11"/>
      <c r="F20" s="10">
        <v>249648464</v>
      </c>
      <c r="G20" s="9"/>
      <c r="H20" s="10">
        <v>258354225</v>
      </c>
      <c r="I20" s="12"/>
      <c r="J20" s="10">
        <v>249648464</v>
      </c>
      <c r="K20" s="10"/>
      <c r="L20" s="10">
        <v>258354225</v>
      </c>
      <c r="N20" s="10"/>
    </row>
    <row r="21" spans="1:14" s="21" customFormat="1" ht="21.95" customHeight="1" x14ac:dyDescent="0.25">
      <c r="A21" s="5" t="s">
        <v>72</v>
      </c>
      <c r="B21" s="11"/>
      <c r="C21" s="11"/>
      <c r="D21" s="11" t="s">
        <v>81</v>
      </c>
      <c r="E21" s="11"/>
      <c r="F21" s="10">
        <v>55389891</v>
      </c>
      <c r="G21" s="9"/>
      <c r="H21" s="10">
        <v>57420913</v>
      </c>
      <c r="I21" s="12"/>
      <c r="J21" s="10">
        <v>55389891</v>
      </c>
      <c r="K21" s="10"/>
      <c r="L21" s="10">
        <v>57420913</v>
      </c>
      <c r="N21" s="10"/>
    </row>
    <row r="22" spans="1:14" s="21" customFormat="1" ht="21.95" customHeight="1" x14ac:dyDescent="0.25">
      <c r="A22" s="5" t="s">
        <v>92</v>
      </c>
      <c r="B22" s="11"/>
      <c r="C22" s="11"/>
      <c r="D22" s="11" t="s">
        <v>137</v>
      </c>
      <c r="E22" s="11"/>
      <c r="F22" s="10">
        <v>180839951</v>
      </c>
      <c r="G22" s="9"/>
      <c r="H22" s="10">
        <v>181256430</v>
      </c>
      <c r="I22" s="12"/>
      <c r="J22" s="10">
        <v>177902463</v>
      </c>
      <c r="K22" s="10"/>
      <c r="L22" s="10">
        <v>179098570</v>
      </c>
      <c r="N22" s="10"/>
    </row>
    <row r="23" spans="1:14" s="21" customFormat="1" ht="21.95" customHeight="1" x14ac:dyDescent="0.25">
      <c r="A23" s="5" t="s">
        <v>11</v>
      </c>
      <c r="B23" s="11"/>
      <c r="C23" s="11"/>
      <c r="D23" s="11"/>
      <c r="E23" s="11"/>
      <c r="F23" s="10"/>
      <c r="G23" s="9"/>
      <c r="H23" s="10"/>
      <c r="I23" s="12"/>
      <c r="J23" s="10"/>
      <c r="K23" s="10"/>
      <c r="L23" s="10"/>
      <c r="N23" s="10"/>
    </row>
    <row r="24" spans="1:14" s="21" customFormat="1" ht="21.95" customHeight="1" x14ac:dyDescent="0.25">
      <c r="A24" s="6" t="s">
        <v>73</v>
      </c>
      <c r="B24" s="11"/>
      <c r="C24" s="11"/>
      <c r="D24" s="11" t="s">
        <v>91</v>
      </c>
      <c r="E24" s="11"/>
      <c r="F24" s="10">
        <v>136896008</v>
      </c>
      <c r="G24" s="9"/>
      <c r="H24" s="10">
        <v>117409834</v>
      </c>
      <c r="I24" s="12"/>
      <c r="J24" s="10">
        <v>136896008</v>
      </c>
      <c r="K24" s="10"/>
      <c r="L24" s="10">
        <v>117409834</v>
      </c>
      <c r="N24" s="10"/>
    </row>
    <row r="25" spans="1:14" s="21" customFormat="1" ht="21.95" customHeight="1" x14ac:dyDescent="0.25">
      <c r="A25" s="6" t="s">
        <v>87</v>
      </c>
      <c r="B25" s="11"/>
      <c r="C25" s="11"/>
      <c r="D25" s="11"/>
      <c r="E25" s="11"/>
      <c r="F25" s="10">
        <v>12508162</v>
      </c>
      <c r="G25" s="9"/>
      <c r="H25" s="10">
        <v>21732674</v>
      </c>
      <c r="I25" s="12"/>
      <c r="J25" s="10">
        <v>12508162</v>
      </c>
      <c r="K25" s="10"/>
      <c r="L25" s="10">
        <v>21732674</v>
      </c>
      <c r="N25" s="10"/>
    </row>
    <row r="26" spans="1:14" s="21" customFormat="1" ht="21.95" customHeight="1" x14ac:dyDescent="0.25">
      <c r="A26" s="6" t="s">
        <v>163</v>
      </c>
      <c r="B26" s="11"/>
      <c r="C26" s="11"/>
      <c r="D26" s="11"/>
      <c r="E26" s="11"/>
      <c r="F26" s="10">
        <v>7096374</v>
      </c>
      <c r="G26" s="9"/>
      <c r="H26" s="10">
        <v>0</v>
      </c>
      <c r="I26" s="12"/>
      <c r="J26" s="10">
        <v>7096374</v>
      </c>
      <c r="K26" s="10"/>
      <c r="L26" s="10">
        <v>0</v>
      </c>
      <c r="N26" s="10"/>
    </row>
    <row r="27" spans="1:14" s="21" customFormat="1" ht="21.95" customHeight="1" x14ac:dyDescent="0.25">
      <c r="A27" s="6" t="s">
        <v>117</v>
      </c>
      <c r="B27" s="11"/>
      <c r="C27" s="11"/>
      <c r="D27" s="11"/>
      <c r="E27" s="11"/>
      <c r="F27" s="10">
        <v>139201284</v>
      </c>
      <c r="G27" s="9"/>
      <c r="H27" s="10">
        <v>138987912</v>
      </c>
      <c r="I27" s="12"/>
      <c r="J27" s="10">
        <v>139201284</v>
      </c>
      <c r="K27" s="10"/>
      <c r="L27" s="10">
        <v>138987912</v>
      </c>
      <c r="N27" s="10"/>
    </row>
    <row r="28" spans="1:14" s="21" customFormat="1" ht="21.95" customHeight="1" thickBot="1" x14ac:dyDescent="0.3">
      <c r="A28" s="4" t="s">
        <v>12</v>
      </c>
      <c r="B28" s="22"/>
      <c r="C28" s="22"/>
      <c r="D28" s="22"/>
      <c r="E28" s="22"/>
      <c r="F28" s="18">
        <f>SUM(F11:F27)</f>
        <v>5389558035</v>
      </c>
      <c r="G28" s="9"/>
      <c r="H28" s="18">
        <f>SUM(H11:H27)</f>
        <v>5227995271</v>
      </c>
      <c r="I28" s="28"/>
      <c r="J28" s="18">
        <f>SUM(J11:J27)</f>
        <v>5346083393</v>
      </c>
      <c r="K28" s="10"/>
      <c r="L28" s="18">
        <f>SUM(L11:L27)</f>
        <v>5181402116</v>
      </c>
      <c r="M28" s="29"/>
      <c r="N28" s="10"/>
    </row>
    <row r="29" spans="1:14" s="21" customFormat="1" ht="21.95" customHeight="1" thickTop="1" x14ac:dyDescent="0.25">
      <c r="A29" s="23"/>
      <c r="B29" s="22"/>
      <c r="C29" s="22"/>
      <c r="D29" s="22"/>
      <c r="E29" s="22"/>
      <c r="F29" s="22"/>
      <c r="G29" s="9"/>
      <c r="H29" s="10"/>
      <c r="I29" s="22"/>
      <c r="J29" s="10"/>
      <c r="K29" s="10"/>
      <c r="L29" s="10"/>
      <c r="M29" s="26"/>
    </row>
    <row r="30" spans="1:14" s="21" customFormat="1" ht="21.95" customHeight="1" x14ac:dyDescent="0.25">
      <c r="A30" s="30" t="s">
        <v>13</v>
      </c>
      <c r="B30" s="22"/>
      <c r="C30" s="22"/>
      <c r="D30" s="22"/>
      <c r="E30" s="22"/>
      <c r="F30" s="22"/>
      <c r="G30" s="9"/>
      <c r="H30" s="10"/>
      <c r="I30" s="22"/>
      <c r="J30" s="10"/>
      <c r="K30" s="10"/>
      <c r="L30" s="10"/>
    </row>
    <row r="31" spans="1:14" s="20" customFormat="1" ht="21.6" customHeight="1" x14ac:dyDescent="0.25">
      <c r="A31" s="4" t="s">
        <v>0</v>
      </c>
      <c r="B31" s="4"/>
      <c r="C31" s="4"/>
      <c r="D31" s="4"/>
      <c r="E31" s="4"/>
      <c r="F31" s="4"/>
      <c r="G31" s="47"/>
      <c r="H31" s="4"/>
      <c r="I31" s="4"/>
      <c r="J31" s="4"/>
      <c r="K31" s="4"/>
      <c r="L31" s="4"/>
    </row>
    <row r="32" spans="1:14" s="21" customFormat="1" ht="21.6" customHeight="1" x14ac:dyDescent="0.25">
      <c r="A32" s="4" t="s">
        <v>14</v>
      </c>
      <c r="B32" s="4"/>
      <c r="C32" s="4"/>
      <c r="D32" s="4"/>
      <c r="E32" s="4"/>
      <c r="F32" s="4"/>
      <c r="G32" s="47"/>
      <c r="H32" s="4"/>
      <c r="I32" s="4"/>
      <c r="J32" s="4"/>
      <c r="K32" s="4"/>
      <c r="L32" s="4"/>
    </row>
    <row r="33" spans="1:14" s="20" customFormat="1" ht="21.6" customHeight="1" x14ac:dyDescent="0.25">
      <c r="A33" s="113" t="s">
        <v>146</v>
      </c>
      <c r="B33" s="113"/>
      <c r="C33" s="113"/>
      <c r="D33" s="113"/>
      <c r="E33" s="113"/>
      <c r="F33" s="113"/>
      <c r="G33" s="113"/>
      <c r="H33" s="113"/>
    </row>
    <row r="34" spans="1:14" s="21" customFormat="1" ht="21.6" customHeight="1" x14ac:dyDescent="0.25">
      <c r="A34" s="22"/>
      <c r="G34" s="114"/>
      <c r="H34" s="114"/>
      <c r="K34" s="10"/>
      <c r="L34" s="44" t="s">
        <v>2</v>
      </c>
    </row>
    <row r="35" spans="1:14" s="21" customFormat="1" ht="21.6" customHeight="1" x14ac:dyDescent="0.25">
      <c r="A35" s="22"/>
      <c r="F35" s="116" t="s">
        <v>61</v>
      </c>
      <c r="G35" s="116"/>
      <c r="H35" s="116"/>
      <c r="K35" s="10"/>
      <c r="L35" s="10"/>
    </row>
    <row r="36" spans="1:14" s="21" customFormat="1" ht="21.6" customHeight="1" x14ac:dyDescent="0.25">
      <c r="A36" s="22"/>
      <c r="F36" s="115" t="s">
        <v>75</v>
      </c>
      <c r="G36" s="115"/>
      <c r="H36" s="115"/>
      <c r="J36" s="115" t="s">
        <v>3</v>
      </c>
      <c r="K36" s="115"/>
      <c r="L36" s="115"/>
    </row>
    <row r="37" spans="1:14" s="21" customFormat="1" ht="21.6" customHeight="1" x14ac:dyDescent="0.25">
      <c r="A37" s="23"/>
      <c r="B37" s="24"/>
      <c r="C37" s="24"/>
      <c r="D37" s="41" t="s">
        <v>4</v>
      </c>
      <c r="E37" s="16"/>
      <c r="F37" s="42" t="s">
        <v>147</v>
      </c>
      <c r="G37" s="45"/>
      <c r="H37" s="42" t="s">
        <v>116</v>
      </c>
      <c r="I37" s="37"/>
      <c r="J37" s="42" t="s">
        <v>147</v>
      </c>
      <c r="K37" s="45"/>
      <c r="L37" s="42" t="s">
        <v>116</v>
      </c>
    </row>
    <row r="38" spans="1:14" s="21" customFormat="1" ht="21.6" customHeight="1" x14ac:dyDescent="0.25">
      <c r="A38" s="23"/>
      <c r="B38" s="24"/>
      <c r="C38" s="24"/>
      <c r="D38" s="16"/>
      <c r="E38" s="16"/>
      <c r="F38" s="100" t="s">
        <v>127</v>
      </c>
      <c r="G38" s="100"/>
      <c r="H38" s="101" t="s">
        <v>128</v>
      </c>
      <c r="I38" s="37"/>
      <c r="J38" s="100" t="s">
        <v>127</v>
      </c>
      <c r="K38" s="100"/>
      <c r="L38" s="101" t="s">
        <v>128</v>
      </c>
    </row>
    <row r="39" spans="1:14" s="21" customFormat="1" ht="21.6" customHeight="1" x14ac:dyDescent="0.25">
      <c r="A39" s="23"/>
      <c r="B39" s="24"/>
      <c r="C39" s="24"/>
      <c r="D39" s="16"/>
      <c r="E39" s="16"/>
      <c r="F39" s="100" t="s">
        <v>129</v>
      </c>
      <c r="G39" s="100"/>
      <c r="H39" s="100"/>
      <c r="I39" s="37"/>
      <c r="J39" s="100" t="s">
        <v>129</v>
      </c>
      <c r="K39" s="100"/>
      <c r="L39" s="100"/>
    </row>
    <row r="40" spans="1:14" s="21" customFormat="1" ht="21.6" customHeight="1" x14ac:dyDescent="0.25">
      <c r="A40" s="19" t="s">
        <v>63</v>
      </c>
      <c r="B40" s="24"/>
      <c r="C40" s="24"/>
      <c r="D40" s="24"/>
      <c r="E40" s="24"/>
      <c r="F40" s="24"/>
      <c r="G40" s="2"/>
      <c r="H40" s="3"/>
      <c r="I40" s="24"/>
      <c r="J40" s="1"/>
      <c r="K40" s="2"/>
      <c r="L40" s="3"/>
    </row>
    <row r="41" spans="1:14" s="21" customFormat="1" ht="21.6" customHeight="1" x14ac:dyDescent="0.25">
      <c r="A41" s="4" t="s">
        <v>15</v>
      </c>
      <c r="B41" s="22"/>
      <c r="C41" s="22"/>
      <c r="D41" s="22"/>
      <c r="E41" s="22"/>
      <c r="F41" s="22"/>
      <c r="G41" s="48"/>
      <c r="H41" s="43"/>
      <c r="I41" s="22"/>
      <c r="J41" s="43"/>
      <c r="K41" s="31"/>
      <c r="L41" s="31"/>
    </row>
    <row r="42" spans="1:14" s="21" customFormat="1" ht="21.6" customHeight="1" x14ac:dyDescent="0.25">
      <c r="A42" s="5" t="s">
        <v>17</v>
      </c>
      <c r="B42" s="11"/>
      <c r="C42" s="11"/>
      <c r="D42" s="11" t="s">
        <v>69</v>
      </c>
      <c r="E42" s="11"/>
      <c r="F42" s="10">
        <v>2263729767</v>
      </c>
      <c r="G42" s="9"/>
      <c r="H42" s="10">
        <v>2196320380</v>
      </c>
      <c r="I42" s="12"/>
      <c r="J42" s="10">
        <v>2263729767</v>
      </c>
      <c r="K42" s="10"/>
      <c r="L42" s="10">
        <v>2196320380</v>
      </c>
    </row>
    <row r="43" spans="1:14" s="21" customFormat="1" ht="21.6" customHeight="1" x14ac:dyDescent="0.25">
      <c r="A43" s="5" t="s">
        <v>16</v>
      </c>
      <c r="B43" s="11"/>
      <c r="C43" s="11"/>
      <c r="D43" s="11" t="s">
        <v>138</v>
      </c>
      <c r="E43" s="11"/>
      <c r="F43" s="10">
        <v>727406524</v>
      </c>
      <c r="G43" s="9"/>
      <c r="H43" s="10">
        <v>674431561</v>
      </c>
      <c r="I43" s="10"/>
      <c r="J43" s="10">
        <v>727406524</v>
      </c>
      <c r="K43" s="12"/>
      <c r="L43" s="10">
        <v>674431561</v>
      </c>
      <c r="N43" s="10"/>
    </row>
    <row r="44" spans="1:14" s="21" customFormat="1" ht="21.6" customHeight="1" x14ac:dyDescent="0.25">
      <c r="A44" s="5" t="s">
        <v>164</v>
      </c>
      <c r="B44" s="11"/>
      <c r="C44" s="11"/>
      <c r="D44" s="11"/>
      <c r="E44" s="11"/>
      <c r="F44" s="10">
        <v>10775070</v>
      </c>
      <c r="G44" s="9"/>
      <c r="H44" s="10">
        <v>0</v>
      </c>
      <c r="I44" s="10"/>
      <c r="J44" s="10">
        <v>10775070</v>
      </c>
      <c r="K44" s="12"/>
      <c r="L44" s="10">
        <v>0</v>
      </c>
      <c r="N44" s="10"/>
    </row>
    <row r="45" spans="1:14" s="21" customFormat="1" ht="21.6" customHeight="1" x14ac:dyDescent="0.25">
      <c r="A45" s="5" t="s">
        <v>88</v>
      </c>
      <c r="B45" s="11"/>
      <c r="C45" s="11"/>
      <c r="D45" s="11" t="s">
        <v>159</v>
      </c>
      <c r="E45" s="11"/>
      <c r="F45" s="10">
        <v>64938187</v>
      </c>
      <c r="G45" s="9"/>
      <c r="H45" s="10">
        <v>50076495</v>
      </c>
      <c r="I45" s="10"/>
      <c r="J45" s="10">
        <v>64938187</v>
      </c>
      <c r="K45" s="12"/>
      <c r="L45" s="10">
        <v>50076495</v>
      </c>
      <c r="N45" s="10"/>
    </row>
    <row r="46" spans="1:14" s="21" customFormat="1" ht="21.6" customHeight="1" x14ac:dyDescent="0.25">
      <c r="A46" s="5" t="s">
        <v>18</v>
      </c>
      <c r="B46" s="11"/>
      <c r="C46" s="11"/>
      <c r="D46" s="11"/>
      <c r="E46" s="11"/>
      <c r="F46" s="10"/>
      <c r="G46" s="9"/>
      <c r="H46" s="10"/>
      <c r="I46" s="12"/>
      <c r="J46" s="10"/>
      <c r="K46" s="10"/>
      <c r="L46" s="10"/>
      <c r="N46" s="10"/>
    </row>
    <row r="47" spans="1:14" s="21" customFormat="1" ht="21.6" customHeight="1" x14ac:dyDescent="0.25">
      <c r="A47" s="5" t="s">
        <v>19</v>
      </c>
      <c r="B47" s="11"/>
      <c r="C47" s="11"/>
      <c r="D47" s="11"/>
      <c r="E47" s="11"/>
      <c r="F47" s="10">
        <v>79896114</v>
      </c>
      <c r="G47" s="9"/>
      <c r="H47" s="10">
        <v>71796074</v>
      </c>
      <c r="I47" s="12"/>
      <c r="J47" s="10">
        <v>79896114</v>
      </c>
      <c r="K47" s="10"/>
      <c r="L47" s="10">
        <v>71796074</v>
      </c>
      <c r="N47" s="10"/>
    </row>
    <row r="48" spans="1:14" s="21" customFormat="1" ht="21.6" customHeight="1" x14ac:dyDescent="0.25">
      <c r="A48" s="6" t="s">
        <v>20</v>
      </c>
      <c r="B48" s="11"/>
      <c r="C48" s="11"/>
      <c r="F48" s="10">
        <v>52006248</v>
      </c>
      <c r="G48" s="9"/>
      <c r="H48" s="10">
        <v>83753471</v>
      </c>
      <c r="I48" s="12"/>
      <c r="J48" s="10">
        <v>52006248</v>
      </c>
      <c r="K48" s="10"/>
      <c r="L48" s="10">
        <v>83753471</v>
      </c>
      <c r="N48" s="10"/>
    </row>
    <row r="49" spans="1:14" s="21" customFormat="1" ht="21.6" customHeight="1" x14ac:dyDescent="0.25">
      <c r="A49" s="5" t="s">
        <v>114</v>
      </c>
      <c r="B49" s="11"/>
      <c r="C49" s="11"/>
      <c r="D49" s="11"/>
      <c r="E49" s="11"/>
      <c r="F49" s="10">
        <v>18150049</v>
      </c>
      <c r="G49" s="9"/>
      <c r="H49" s="10">
        <v>17990612</v>
      </c>
      <c r="I49" s="12"/>
      <c r="J49" s="10">
        <v>18150049</v>
      </c>
      <c r="K49" s="10"/>
      <c r="L49" s="10">
        <v>17990612</v>
      </c>
      <c r="N49" s="10"/>
    </row>
    <row r="50" spans="1:14" s="21" customFormat="1" ht="21.6" customHeight="1" x14ac:dyDescent="0.25">
      <c r="A50" s="6" t="s">
        <v>117</v>
      </c>
      <c r="B50" s="11"/>
      <c r="C50" s="11"/>
      <c r="D50" s="11"/>
      <c r="E50" s="11"/>
      <c r="F50" s="10">
        <v>47240486</v>
      </c>
      <c r="G50" s="9"/>
      <c r="H50" s="10">
        <v>26451936</v>
      </c>
      <c r="I50" s="12"/>
      <c r="J50" s="10">
        <v>47240486</v>
      </c>
      <c r="K50" s="10"/>
      <c r="L50" s="10">
        <v>26451936</v>
      </c>
      <c r="N50" s="10"/>
    </row>
    <row r="51" spans="1:14" s="21" customFormat="1" ht="21.6" customHeight="1" x14ac:dyDescent="0.25">
      <c r="A51" s="4" t="s">
        <v>21</v>
      </c>
      <c r="B51" s="11"/>
      <c r="C51" s="11"/>
      <c r="D51" s="11"/>
      <c r="E51" s="11"/>
      <c r="F51" s="27">
        <f>SUM(F42:F50)</f>
        <v>3264142445</v>
      </c>
      <c r="G51" s="9"/>
      <c r="H51" s="27">
        <f>SUM(H42:H50)</f>
        <v>3120820529</v>
      </c>
      <c r="I51" s="12"/>
      <c r="J51" s="27">
        <f>SUM(J42:J50)</f>
        <v>3264142445</v>
      </c>
      <c r="K51" s="10"/>
      <c r="L51" s="27">
        <f>SUM(L42:L50)</f>
        <v>3120820529</v>
      </c>
      <c r="M51" s="32"/>
      <c r="N51" s="10"/>
    </row>
    <row r="52" spans="1:14" s="21" customFormat="1" ht="21.6" customHeight="1" x14ac:dyDescent="0.25">
      <c r="A52" s="4" t="s">
        <v>22</v>
      </c>
      <c r="B52" s="11"/>
      <c r="C52" s="11"/>
      <c r="D52" s="11"/>
      <c r="E52" s="11"/>
      <c r="F52" s="11"/>
      <c r="G52" s="9"/>
      <c r="H52" s="10"/>
      <c r="I52" s="11"/>
      <c r="J52" s="10"/>
      <c r="K52" s="10"/>
      <c r="L52" s="10"/>
    </row>
    <row r="53" spans="1:14" s="21" customFormat="1" ht="21.6" customHeight="1" x14ac:dyDescent="0.25">
      <c r="A53" s="5" t="s">
        <v>23</v>
      </c>
      <c r="B53" s="11"/>
      <c r="C53" s="11"/>
      <c r="D53" s="11" t="s">
        <v>170</v>
      </c>
      <c r="E53" s="11"/>
      <c r="F53" s="11"/>
      <c r="G53" s="9"/>
      <c r="H53" s="10"/>
      <c r="I53" s="11"/>
      <c r="J53" s="10"/>
      <c r="K53" s="10"/>
      <c r="L53" s="10"/>
    </row>
    <row r="54" spans="1:14" s="21" customFormat="1" ht="21.6" customHeight="1" x14ac:dyDescent="0.25">
      <c r="A54" s="6" t="s">
        <v>24</v>
      </c>
      <c r="B54" s="11"/>
      <c r="C54" s="11"/>
      <c r="D54" s="11"/>
      <c r="E54" s="11"/>
      <c r="F54" s="11"/>
      <c r="G54" s="9"/>
      <c r="H54" s="10"/>
      <c r="I54" s="11"/>
      <c r="J54" s="10"/>
      <c r="K54" s="10"/>
      <c r="L54" s="10"/>
    </row>
    <row r="55" spans="1:14" s="21" customFormat="1" ht="21.6" customHeight="1" x14ac:dyDescent="0.25">
      <c r="A55" s="6" t="s">
        <v>171</v>
      </c>
      <c r="B55" s="11"/>
      <c r="C55" s="11"/>
      <c r="D55" s="11"/>
      <c r="E55" s="11"/>
    </row>
    <row r="56" spans="1:14" s="21" customFormat="1" ht="21.6" customHeight="1" x14ac:dyDescent="0.25">
      <c r="A56" s="21" t="s">
        <v>157</v>
      </c>
      <c r="B56" s="11"/>
      <c r="C56" s="11"/>
      <c r="D56" s="11"/>
      <c r="E56" s="11"/>
      <c r="F56" s="111"/>
      <c r="G56" s="14"/>
      <c r="H56" s="111"/>
      <c r="I56" s="14"/>
      <c r="J56" s="111"/>
      <c r="K56" s="12"/>
      <c r="L56" s="14"/>
    </row>
    <row r="57" spans="1:14" s="21" customFormat="1" ht="21.6" customHeight="1" thickBot="1" x14ac:dyDescent="0.3">
      <c r="A57" s="21" t="s">
        <v>158</v>
      </c>
      <c r="B57" s="11"/>
      <c r="C57" s="11"/>
      <c r="D57" s="11"/>
      <c r="E57" s="11"/>
      <c r="F57" s="95">
        <v>350000000</v>
      </c>
      <c r="G57" s="14"/>
      <c r="H57" s="95">
        <v>340000000</v>
      </c>
      <c r="I57" s="14"/>
      <c r="J57" s="95">
        <v>350000000</v>
      </c>
      <c r="K57" s="12"/>
      <c r="L57" s="13">
        <v>340000000</v>
      </c>
      <c r="N57" s="10"/>
    </row>
    <row r="58" spans="1:14" s="21" customFormat="1" ht="21.6" customHeight="1" thickTop="1" x14ac:dyDescent="0.25">
      <c r="A58" s="6" t="s">
        <v>25</v>
      </c>
      <c r="B58" s="11"/>
      <c r="C58" s="11"/>
      <c r="D58" s="11"/>
      <c r="E58" s="11"/>
      <c r="F58" s="11"/>
      <c r="G58" s="9"/>
      <c r="H58" s="11"/>
      <c r="I58" s="12"/>
      <c r="J58" s="11"/>
      <c r="K58" s="10"/>
      <c r="L58" s="10"/>
    </row>
    <row r="59" spans="1:14" s="21" customFormat="1" ht="21.6" customHeight="1" x14ac:dyDescent="0.25">
      <c r="A59" s="6" t="s">
        <v>171</v>
      </c>
      <c r="B59" s="11"/>
      <c r="C59" s="11"/>
      <c r="D59" s="11"/>
      <c r="E59" s="11"/>
    </row>
    <row r="60" spans="1:14" s="21" customFormat="1" ht="21.6" customHeight="1" x14ac:dyDescent="0.25">
      <c r="A60" s="21" t="s">
        <v>157</v>
      </c>
      <c r="B60" s="11"/>
      <c r="C60" s="11"/>
      <c r="D60" s="11"/>
      <c r="E60" s="11"/>
      <c r="F60" s="14"/>
      <c r="G60" s="9"/>
      <c r="H60" s="14"/>
      <c r="I60" s="12"/>
      <c r="J60" s="14"/>
      <c r="K60" s="14"/>
      <c r="L60" s="14"/>
    </row>
    <row r="61" spans="1:14" s="21" customFormat="1" ht="21.6" customHeight="1" x14ac:dyDescent="0.25">
      <c r="A61" s="21" t="s">
        <v>158</v>
      </c>
      <c r="B61" s="11"/>
      <c r="C61" s="11"/>
      <c r="D61" s="11"/>
      <c r="E61" s="11"/>
      <c r="F61" s="14">
        <v>350000000</v>
      </c>
      <c r="G61" s="9"/>
      <c r="H61" s="14">
        <v>340000000</v>
      </c>
      <c r="I61" s="12"/>
      <c r="J61" s="14">
        <v>350000000</v>
      </c>
      <c r="K61" s="14"/>
      <c r="L61" s="14">
        <v>340000000</v>
      </c>
      <c r="N61" s="10"/>
    </row>
    <row r="62" spans="1:14" s="21" customFormat="1" ht="21.6" customHeight="1" x14ac:dyDescent="0.25">
      <c r="A62" s="5" t="s">
        <v>26</v>
      </c>
      <c r="B62" s="11"/>
      <c r="C62" s="11"/>
      <c r="D62" s="11"/>
      <c r="E62" s="11"/>
      <c r="F62" s="10">
        <v>647275073</v>
      </c>
      <c r="G62" s="9"/>
      <c r="H62" s="10">
        <v>647260093</v>
      </c>
      <c r="I62" s="12"/>
      <c r="J62" s="10">
        <v>647275073</v>
      </c>
      <c r="K62" s="10"/>
      <c r="L62" s="10">
        <v>647260093</v>
      </c>
      <c r="N62" s="10"/>
    </row>
    <row r="63" spans="1:14" s="21" customFormat="1" ht="21.6" customHeight="1" x14ac:dyDescent="0.25">
      <c r="A63" s="5" t="s">
        <v>27</v>
      </c>
      <c r="B63" s="11"/>
      <c r="C63" s="11"/>
      <c r="D63" s="11"/>
      <c r="E63" s="11"/>
      <c r="F63" s="10"/>
      <c r="G63" s="9"/>
      <c r="H63" s="10"/>
      <c r="I63" s="12"/>
      <c r="J63" s="10"/>
      <c r="K63" s="10"/>
      <c r="L63" s="10"/>
    </row>
    <row r="64" spans="1:14" s="21" customFormat="1" ht="21.6" customHeight="1" x14ac:dyDescent="0.25">
      <c r="A64" s="5" t="s">
        <v>28</v>
      </c>
      <c r="B64" s="11"/>
      <c r="C64" s="11"/>
      <c r="D64" s="11"/>
      <c r="E64" s="11"/>
      <c r="F64" s="10"/>
      <c r="G64" s="9"/>
      <c r="H64" s="10"/>
      <c r="I64" s="12"/>
      <c r="J64" s="10"/>
      <c r="K64" s="10"/>
      <c r="L64" s="10"/>
    </row>
    <row r="65" spans="1:15" s="21" customFormat="1" ht="21.6" customHeight="1" x14ac:dyDescent="0.25">
      <c r="A65" s="5" t="s">
        <v>64</v>
      </c>
      <c r="B65" s="11"/>
      <c r="C65" s="11"/>
      <c r="D65" s="11"/>
      <c r="E65" s="11"/>
      <c r="F65" s="10">
        <v>34000000</v>
      </c>
      <c r="G65" s="9"/>
      <c r="H65" s="10">
        <v>34000000</v>
      </c>
      <c r="I65" s="12"/>
      <c r="J65" s="10">
        <v>34000000</v>
      </c>
      <c r="K65" s="10"/>
      <c r="L65" s="10">
        <v>34000000</v>
      </c>
      <c r="N65" s="10"/>
    </row>
    <row r="66" spans="1:15" s="21" customFormat="1" ht="21.6" customHeight="1" x14ac:dyDescent="0.25">
      <c r="A66" s="5" t="s">
        <v>29</v>
      </c>
      <c r="B66" s="11"/>
      <c r="C66" s="11"/>
      <c r="D66" s="11"/>
      <c r="E66" s="11"/>
      <c r="F66" s="10">
        <v>20000000</v>
      </c>
      <c r="G66" s="9"/>
      <c r="H66" s="10">
        <v>20000000</v>
      </c>
      <c r="I66" s="12"/>
      <c r="J66" s="10">
        <v>20000000</v>
      </c>
      <c r="K66" s="10"/>
      <c r="L66" s="10">
        <v>20000000</v>
      </c>
      <c r="N66" s="10"/>
    </row>
    <row r="67" spans="1:15" s="21" customFormat="1" ht="21.6" customHeight="1" x14ac:dyDescent="0.25">
      <c r="A67" s="5" t="s">
        <v>55</v>
      </c>
      <c r="B67" s="11"/>
      <c r="C67" s="11"/>
      <c r="D67" s="11"/>
      <c r="E67" s="11"/>
      <c r="F67" s="9">
        <v>1041849951</v>
      </c>
      <c r="G67" s="9"/>
      <c r="H67" s="9">
        <v>1084314951</v>
      </c>
      <c r="I67" s="12"/>
      <c r="J67" s="9">
        <v>993906064</v>
      </c>
      <c r="K67" s="10"/>
      <c r="L67" s="9">
        <v>1035119143</v>
      </c>
      <c r="M67" s="10"/>
      <c r="N67" s="10"/>
      <c r="O67" s="10"/>
    </row>
    <row r="68" spans="1:15" s="21" customFormat="1" ht="21.6" customHeight="1" x14ac:dyDescent="0.25">
      <c r="A68" s="5" t="s">
        <v>62</v>
      </c>
      <c r="B68" s="11"/>
      <c r="C68" s="11"/>
      <c r="D68" s="11"/>
      <c r="E68" s="11"/>
      <c r="F68" s="33">
        <v>32290566</v>
      </c>
      <c r="G68" s="9"/>
      <c r="H68" s="33">
        <v>-18400302</v>
      </c>
      <c r="I68" s="12"/>
      <c r="J68" s="33">
        <v>36759811</v>
      </c>
      <c r="K68" s="10"/>
      <c r="L68" s="33">
        <v>-15797649</v>
      </c>
      <c r="N68" s="10"/>
      <c r="O68" s="10"/>
    </row>
    <row r="69" spans="1:15" s="21" customFormat="1" ht="21.6" customHeight="1" x14ac:dyDescent="0.25">
      <c r="A69" s="4" t="s">
        <v>56</v>
      </c>
      <c r="B69" s="22"/>
      <c r="C69" s="22"/>
      <c r="D69" s="22"/>
      <c r="E69" s="22"/>
      <c r="F69" s="33">
        <f>SUM(F60:F68)</f>
        <v>2125415590</v>
      </c>
      <c r="G69" s="9"/>
      <c r="H69" s="33">
        <f>SUM(H60:H68)</f>
        <v>2107174742</v>
      </c>
      <c r="I69" s="9"/>
      <c r="J69" s="33">
        <f>SUM(J60:J68)</f>
        <v>2081940948</v>
      </c>
      <c r="K69" s="9"/>
      <c r="L69" s="33">
        <f>SUM(L60:L68)</f>
        <v>2060581587</v>
      </c>
      <c r="N69" s="10"/>
    </row>
    <row r="70" spans="1:15" s="21" customFormat="1" ht="21.6" customHeight="1" thickBot="1" x14ac:dyDescent="0.3">
      <c r="A70" s="4" t="s">
        <v>30</v>
      </c>
      <c r="B70" s="22"/>
      <c r="C70" s="22"/>
      <c r="D70" s="22"/>
      <c r="E70" s="22"/>
      <c r="F70" s="34">
        <f>SUM(F51,F69)</f>
        <v>5389558035</v>
      </c>
      <c r="G70" s="9"/>
      <c r="H70" s="34">
        <f>SUM(H51,H69)</f>
        <v>5227995271</v>
      </c>
      <c r="I70" s="28"/>
      <c r="J70" s="34">
        <f>SUM(J51,J69)</f>
        <v>5346083393</v>
      </c>
      <c r="K70" s="10"/>
      <c r="L70" s="34">
        <f>SUM(L51,L69)</f>
        <v>5181402116</v>
      </c>
      <c r="M70" s="32"/>
      <c r="N70" s="10"/>
    </row>
    <row r="71" spans="1:15" s="21" customFormat="1" ht="21.6" customHeight="1" thickTop="1" x14ac:dyDescent="0.25">
      <c r="B71" s="22"/>
      <c r="C71" s="22"/>
      <c r="D71" s="22"/>
      <c r="E71" s="22"/>
      <c r="F71" s="10">
        <f>+F70-F28</f>
        <v>0</v>
      </c>
      <c r="G71" s="9"/>
      <c r="H71" s="10">
        <f>+H70-H28</f>
        <v>0</v>
      </c>
      <c r="I71" s="28"/>
      <c r="J71" s="10">
        <f>SUM(J70-J28)</f>
        <v>0</v>
      </c>
      <c r="K71" s="10"/>
      <c r="L71" s="10">
        <f>+L70-L28</f>
        <v>0</v>
      </c>
      <c r="M71" s="26"/>
    </row>
    <row r="72" spans="1:15" s="21" customFormat="1" ht="21.6" customHeight="1" x14ac:dyDescent="0.25">
      <c r="A72" s="30" t="s">
        <v>13</v>
      </c>
      <c r="B72" s="22"/>
      <c r="C72" s="22"/>
      <c r="D72" s="22"/>
      <c r="E72" s="22"/>
      <c r="F72" s="22"/>
      <c r="G72" s="9"/>
      <c r="H72" s="10"/>
      <c r="I72" s="22"/>
      <c r="J72" s="10"/>
      <c r="K72" s="10"/>
      <c r="L72" s="10"/>
    </row>
    <row r="73" spans="1:15" s="21" customFormat="1" ht="14.25" customHeight="1" x14ac:dyDescent="0.25">
      <c r="A73" s="30"/>
      <c r="B73" s="22"/>
      <c r="C73" s="22"/>
      <c r="D73" s="22"/>
      <c r="E73" s="22"/>
      <c r="F73" s="22"/>
      <c r="G73" s="9"/>
      <c r="H73" s="10"/>
      <c r="I73" s="22"/>
      <c r="J73" s="10"/>
      <c r="K73" s="10"/>
      <c r="L73" s="10"/>
    </row>
    <row r="74" spans="1:15" s="21" customFormat="1" ht="14.25" customHeight="1" x14ac:dyDescent="0.25">
      <c r="A74" s="35"/>
      <c r="B74" s="35"/>
      <c r="C74" s="35"/>
      <c r="D74" s="36"/>
      <c r="E74" s="36"/>
      <c r="F74" s="36"/>
      <c r="G74" s="9"/>
      <c r="H74" s="10"/>
      <c r="I74" s="36"/>
      <c r="J74" s="36"/>
      <c r="K74" s="10"/>
      <c r="L74" s="10"/>
    </row>
    <row r="75" spans="1:15" s="21" customFormat="1" ht="14.25" customHeight="1" x14ac:dyDescent="0.25">
      <c r="A75" s="30"/>
      <c r="B75" s="22"/>
      <c r="C75" s="22"/>
      <c r="D75" s="22"/>
      <c r="E75" s="22"/>
      <c r="F75" s="22"/>
      <c r="G75" s="9"/>
      <c r="H75" s="10"/>
      <c r="I75" s="22"/>
      <c r="J75" s="10"/>
      <c r="K75" s="10"/>
      <c r="L75" s="10"/>
    </row>
    <row r="76" spans="1:15" s="21" customFormat="1" ht="14.25" customHeight="1" x14ac:dyDescent="0.25">
      <c r="A76" s="30"/>
      <c r="B76" s="22"/>
      <c r="C76" s="22"/>
      <c r="D76" s="6" t="s">
        <v>31</v>
      </c>
      <c r="E76" s="6"/>
      <c r="F76" s="6"/>
      <c r="G76" s="9"/>
      <c r="H76" s="10"/>
      <c r="I76" s="22"/>
      <c r="J76" s="10"/>
      <c r="K76" s="10"/>
      <c r="L76" s="10"/>
    </row>
    <row r="77" spans="1:15" s="21" customFormat="1" ht="14.25" customHeight="1" x14ac:dyDescent="0.25">
      <c r="A77" s="35"/>
      <c r="B77" s="35"/>
      <c r="C77" s="35"/>
      <c r="D77" s="22"/>
      <c r="E77" s="22"/>
      <c r="F77" s="22"/>
      <c r="G77" s="9"/>
      <c r="H77" s="10"/>
      <c r="I77" s="22"/>
      <c r="J77" s="10"/>
      <c r="K77" s="10"/>
      <c r="L77" s="10"/>
    </row>
  </sheetData>
  <mergeCells count="12">
    <mergeCell ref="J6:L6"/>
    <mergeCell ref="F36:H36"/>
    <mergeCell ref="F35:H35"/>
    <mergeCell ref="J36:L36"/>
    <mergeCell ref="G34:H34"/>
    <mergeCell ref="A33:H33"/>
    <mergeCell ref="A1:H1"/>
    <mergeCell ref="A2:H2"/>
    <mergeCell ref="A3:H3"/>
    <mergeCell ref="G4:H4"/>
    <mergeCell ref="F6:H6"/>
    <mergeCell ref="F5:H5"/>
  </mergeCells>
  <printOptions horizontalCentered="1"/>
  <pageMargins left="0.86614173228346458" right="0.55118110236220474" top="0.74803149606299213" bottom="0" header="0.31496062992125984" footer="0.31496062992125984"/>
  <pageSetup paperSize="9" scale="75" orientation="portrait" r:id="rId1"/>
  <rowBreaks count="1" manualBreakCount="1">
    <brk id="30" max="13" man="1"/>
  </rowBreaks>
  <ignoredErrors>
    <ignoredError sqref="D13 D16 D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57"/>
  <sheetViews>
    <sheetView showGridLines="0" view="pageBreakPreview" topLeftCell="A145" zoomScale="80" zoomScaleSheetLayoutView="80" workbookViewId="0">
      <selection activeCell="C159" sqref="C159"/>
    </sheetView>
  </sheetViews>
  <sheetFormatPr defaultColWidth="9" defaultRowHeight="22.9" customHeight="1" outlineLevelRow="1" x14ac:dyDescent="0.25"/>
  <cols>
    <col min="1" max="2" width="9" style="49" customWidth="1"/>
    <col min="3" max="3" width="24.125" style="49" customWidth="1"/>
    <col min="4" max="4" width="7.125" style="49" customWidth="1"/>
    <col min="5" max="5" width="0.625" style="49" customWidth="1"/>
    <col min="6" max="6" width="15.25" style="49" customWidth="1"/>
    <col min="7" max="7" width="0.625" style="49" customWidth="1"/>
    <col min="8" max="8" width="14.75" style="49" customWidth="1"/>
    <col min="9" max="9" width="0.625" style="49" customWidth="1"/>
    <col min="10" max="10" width="15.75" style="49" customWidth="1"/>
    <col min="11" max="11" width="0.625" style="49" customWidth="1"/>
    <col min="12" max="12" width="15.75" style="49" customWidth="1"/>
    <col min="13" max="13" width="16.75" style="85" customWidth="1"/>
    <col min="14" max="14" width="10.75" style="49" bestFit="1" customWidth="1"/>
    <col min="15" max="16384" width="9" style="49"/>
  </cols>
  <sheetData>
    <row r="1" spans="1:14" ht="22.9" customHeight="1" x14ac:dyDescent="0.25">
      <c r="L1" s="103" t="s">
        <v>130</v>
      </c>
    </row>
    <row r="2" spans="1:14" s="21" customFormat="1" ht="22.9" customHeight="1" x14ac:dyDescent="0.2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6"/>
      <c r="N2" s="7"/>
    </row>
    <row r="3" spans="1:14" s="21" customFormat="1" ht="22.9" customHeight="1" x14ac:dyDescent="0.25">
      <c r="A3" s="4" t="s">
        <v>67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6"/>
      <c r="N3" s="7"/>
    </row>
    <row r="4" spans="1:14" s="21" customFormat="1" ht="22.9" customHeight="1" x14ac:dyDescent="0.25">
      <c r="A4" s="113" t="s">
        <v>151</v>
      </c>
      <c r="B4" s="113"/>
      <c r="C4" s="113"/>
      <c r="D4" s="113"/>
      <c r="E4" s="113"/>
      <c r="F4" s="113"/>
      <c r="G4" s="113"/>
      <c r="H4" s="113"/>
      <c r="I4" s="102"/>
      <c r="J4" s="102"/>
      <c r="K4" s="102"/>
      <c r="L4" s="102"/>
      <c r="M4" s="16"/>
      <c r="N4" s="7"/>
    </row>
    <row r="5" spans="1:14" s="21" customFormat="1" ht="22.9" customHeight="1" x14ac:dyDescent="0.25">
      <c r="A5" s="22"/>
      <c r="F5" s="114"/>
      <c r="G5" s="114"/>
      <c r="H5" s="114"/>
      <c r="J5" s="114" t="s">
        <v>2</v>
      </c>
      <c r="K5" s="114"/>
      <c r="L5" s="114"/>
      <c r="M5" s="16"/>
      <c r="N5" s="7"/>
    </row>
    <row r="6" spans="1:14" s="21" customFormat="1" ht="22.9" customHeight="1" x14ac:dyDescent="0.25">
      <c r="A6" s="22"/>
      <c r="B6" s="22"/>
      <c r="C6" s="22"/>
      <c r="D6" s="49"/>
      <c r="E6" s="22"/>
      <c r="F6" s="3"/>
      <c r="G6" s="3" t="s">
        <v>61</v>
      </c>
      <c r="H6" s="3"/>
      <c r="J6" s="3"/>
      <c r="K6" s="10"/>
      <c r="L6" s="3"/>
      <c r="M6" s="16"/>
      <c r="N6" s="7"/>
    </row>
    <row r="7" spans="1:14" s="21" customFormat="1" ht="22.9" customHeight="1" x14ac:dyDescent="0.25">
      <c r="A7" s="22"/>
      <c r="F7" s="104"/>
      <c r="G7" s="104" t="s">
        <v>75</v>
      </c>
      <c r="H7" s="104"/>
      <c r="J7" s="104"/>
      <c r="K7" s="104" t="s">
        <v>3</v>
      </c>
      <c r="L7" s="104"/>
      <c r="M7" s="16"/>
      <c r="N7" s="7"/>
    </row>
    <row r="8" spans="1:14" s="21" customFormat="1" ht="22.9" customHeight="1" x14ac:dyDescent="0.25">
      <c r="A8" s="22"/>
      <c r="B8" s="37"/>
      <c r="C8" s="37"/>
      <c r="D8" s="107" t="s">
        <v>4</v>
      </c>
      <c r="E8" s="37"/>
      <c r="F8" s="42">
        <v>2562</v>
      </c>
      <c r="G8" s="40"/>
      <c r="H8" s="42">
        <v>2561</v>
      </c>
      <c r="I8" s="37"/>
      <c r="J8" s="42">
        <v>2562</v>
      </c>
      <c r="K8" s="40"/>
      <c r="L8" s="42">
        <v>2561</v>
      </c>
      <c r="M8" s="16"/>
      <c r="N8" s="7"/>
    </row>
    <row r="9" spans="1:14" s="21" customFormat="1" ht="22.9" customHeight="1" x14ac:dyDescent="0.25">
      <c r="A9" s="4" t="s">
        <v>32</v>
      </c>
      <c r="B9" s="22"/>
      <c r="C9" s="22"/>
      <c r="D9" s="22"/>
      <c r="E9" s="22"/>
      <c r="F9" s="10"/>
      <c r="G9" s="10"/>
      <c r="H9" s="10"/>
      <c r="I9" s="10"/>
      <c r="J9" s="92"/>
      <c r="K9" s="10"/>
      <c r="L9" s="92"/>
      <c r="M9" s="16"/>
      <c r="N9" s="7"/>
    </row>
    <row r="10" spans="1:14" s="21" customFormat="1" ht="22.9" customHeight="1" x14ac:dyDescent="0.25">
      <c r="A10" s="5" t="s">
        <v>95</v>
      </c>
      <c r="B10" s="22"/>
      <c r="C10" s="22"/>
      <c r="D10" s="22"/>
      <c r="E10" s="22"/>
      <c r="F10" s="10">
        <v>742886928</v>
      </c>
      <c r="G10" s="10"/>
      <c r="H10" s="10">
        <v>697289201</v>
      </c>
      <c r="I10" s="10"/>
      <c r="J10" s="10">
        <v>742886928</v>
      </c>
      <c r="K10" s="10"/>
      <c r="L10" s="10">
        <v>697289201</v>
      </c>
      <c r="M10" s="16"/>
      <c r="N10" s="7"/>
    </row>
    <row r="11" spans="1:14" s="21" customFormat="1" ht="22.9" customHeight="1" x14ac:dyDescent="0.25">
      <c r="A11" s="5" t="s">
        <v>96</v>
      </c>
      <c r="B11" s="22"/>
      <c r="C11" s="22"/>
      <c r="D11" s="22"/>
      <c r="E11" s="22"/>
      <c r="F11" s="33">
        <v>-144414627</v>
      </c>
      <c r="G11" s="10"/>
      <c r="H11" s="33">
        <v>-127996740</v>
      </c>
      <c r="I11" s="10"/>
      <c r="J11" s="33">
        <v>-144414627</v>
      </c>
      <c r="K11" s="10"/>
      <c r="L11" s="33">
        <v>-127996740</v>
      </c>
      <c r="M11" s="16"/>
      <c r="N11" s="7"/>
    </row>
    <row r="12" spans="1:14" s="21" customFormat="1" ht="22.9" customHeight="1" x14ac:dyDescent="0.25">
      <c r="A12" s="5" t="s">
        <v>97</v>
      </c>
      <c r="B12" s="22"/>
      <c r="C12" s="22"/>
      <c r="D12" s="22"/>
      <c r="E12" s="22"/>
      <c r="F12" s="93">
        <f>SUM(F10:F11)</f>
        <v>598472301</v>
      </c>
      <c r="G12" s="9"/>
      <c r="H12" s="93">
        <f>SUM(H10:H11)</f>
        <v>569292461</v>
      </c>
      <c r="I12" s="12"/>
      <c r="J12" s="93">
        <f>SUM(J10:J11)</f>
        <v>598472301</v>
      </c>
      <c r="K12" s="9"/>
      <c r="L12" s="93">
        <f>SUM(L10:L11)</f>
        <v>569292461</v>
      </c>
      <c r="M12" s="16"/>
      <c r="N12" s="7"/>
    </row>
    <row r="13" spans="1:14" s="21" customFormat="1" ht="22.9" customHeight="1" x14ac:dyDescent="0.25">
      <c r="A13" s="5" t="s">
        <v>165</v>
      </c>
      <c r="B13" s="22"/>
      <c r="C13" s="22"/>
      <c r="D13" s="22"/>
      <c r="E13" s="22"/>
      <c r="F13" s="10"/>
      <c r="G13" s="10"/>
      <c r="H13" s="10"/>
      <c r="I13" s="10"/>
      <c r="J13" s="10"/>
      <c r="K13" s="10"/>
      <c r="L13" s="10"/>
      <c r="M13" s="16"/>
      <c r="N13" s="7"/>
    </row>
    <row r="14" spans="1:14" s="21" customFormat="1" ht="22.9" customHeight="1" x14ac:dyDescent="0.25">
      <c r="A14" s="5" t="s">
        <v>166</v>
      </c>
      <c r="B14" s="22"/>
      <c r="C14" s="22"/>
      <c r="D14" s="22"/>
      <c r="E14" s="22"/>
      <c r="F14" s="33">
        <v>-66856382</v>
      </c>
      <c r="G14" s="10"/>
      <c r="H14" s="33">
        <v>-54048343</v>
      </c>
      <c r="I14" s="10"/>
      <c r="J14" s="33">
        <v>-66856382</v>
      </c>
      <c r="K14" s="10"/>
      <c r="L14" s="33">
        <v>-54048343</v>
      </c>
      <c r="M14" s="16"/>
      <c r="N14" s="7"/>
    </row>
    <row r="15" spans="1:14" s="21" customFormat="1" ht="22.9" customHeight="1" x14ac:dyDescent="0.25">
      <c r="A15" s="5" t="s">
        <v>98</v>
      </c>
      <c r="B15" s="11"/>
      <c r="C15" s="11"/>
      <c r="D15" s="11"/>
      <c r="E15" s="11"/>
      <c r="F15" s="93">
        <f>SUM(F12:F14)</f>
        <v>531615919</v>
      </c>
      <c r="G15" s="9"/>
      <c r="H15" s="93">
        <f>SUM(H12:H14)</f>
        <v>515244118</v>
      </c>
      <c r="I15" s="12"/>
      <c r="J15" s="93">
        <f>SUM(J12:J14)</f>
        <v>531615919</v>
      </c>
      <c r="K15" s="9"/>
      <c r="L15" s="93">
        <f>SUM(L12:L14)</f>
        <v>515244118</v>
      </c>
      <c r="M15" s="16"/>
      <c r="N15" s="7"/>
    </row>
    <row r="16" spans="1:14" s="21" customFormat="1" ht="22.9" customHeight="1" x14ac:dyDescent="0.25">
      <c r="A16" s="5" t="s">
        <v>33</v>
      </c>
      <c r="B16" s="11"/>
      <c r="C16" s="11"/>
      <c r="D16" s="11"/>
      <c r="E16" s="11"/>
      <c r="F16" s="94">
        <v>49976390</v>
      </c>
      <c r="G16" s="9"/>
      <c r="H16" s="94">
        <v>44333250</v>
      </c>
      <c r="I16" s="50"/>
      <c r="J16" s="94">
        <v>49976390</v>
      </c>
      <c r="K16" s="9"/>
      <c r="L16" s="94">
        <v>44333250</v>
      </c>
      <c r="M16" s="16"/>
      <c r="N16" s="7"/>
    </row>
    <row r="17" spans="1:14" s="21" customFormat="1" ht="22.9" customHeight="1" x14ac:dyDescent="0.25">
      <c r="A17" s="5" t="s">
        <v>118</v>
      </c>
      <c r="B17" s="38"/>
      <c r="C17" s="38"/>
      <c r="D17" s="11" t="s">
        <v>139</v>
      </c>
      <c r="E17" s="38"/>
      <c r="F17" s="10">
        <v>-780607</v>
      </c>
      <c r="G17" s="10"/>
      <c r="H17" s="10">
        <v>-503609</v>
      </c>
      <c r="I17" s="52"/>
      <c r="J17" s="10">
        <v>0</v>
      </c>
      <c r="K17" s="10"/>
      <c r="L17" s="10">
        <v>0</v>
      </c>
      <c r="M17" s="16"/>
      <c r="N17" s="7"/>
    </row>
    <row r="18" spans="1:14" s="21" customFormat="1" ht="22.9" customHeight="1" x14ac:dyDescent="0.25">
      <c r="A18" s="5" t="s">
        <v>115</v>
      </c>
      <c r="B18" s="38"/>
      <c r="C18" s="38"/>
      <c r="D18" s="38" t="s">
        <v>140</v>
      </c>
      <c r="E18" s="38"/>
      <c r="F18" s="10">
        <v>36971002</v>
      </c>
      <c r="G18" s="10"/>
      <c r="H18" s="10">
        <v>41742502</v>
      </c>
      <c r="I18" s="52"/>
      <c r="J18" s="10">
        <v>36971002</v>
      </c>
      <c r="K18" s="10"/>
      <c r="L18" s="10">
        <v>41742502</v>
      </c>
      <c r="M18" s="16"/>
      <c r="N18" s="7"/>
    </row>
    <row r="19" spans="1:14" s="21" customFormat="1" ht="22.9" customHeight="1" x14ac:dyDescent="0.25">
      <c r="A19" s="5" t="s">
        <v>176</v>
      </c>
      <c r="B19" s="38"/>
      <c r="C19" s="38"/>
      <c r="D19" s="38"/>
      <c r="E19" s="38"/>
      <c r="F19" s="10">
        <v>39765195</v>
      </c>
      <c r="G19" s="10"/>
      <c r="H19" s="10">
        <v>4253520</v>
      </c>
      <c r="I19" s="52"/>
      <c r="J19" s="10">
        <v>39765195</v>
      </c>
      <c r="K19" s="10"/>
      <c r="L19" s="10">
        <v>4253520</v>
      </c>
      <c r="M19" s="16"/>
      <c r="N19" s="7"/>
    </row>
    <row r="20" spans="1:14" s="21" customFormat="1" ht="22.9" customHeight="1" x14ac:dyDescent="0.25">
      <c r="A20" s="5" t="s">
        <v>37</v>
      </c>
      <c r="B20" s="38"/>
      <c r="C20" s="38"/>
      <c r="D20" s="38"/>
      <c r="E20" s="38"/>
      <c r="F20" s="10">
        <v>1135542</v>
      </c>
      <c r="G20" s="10"/>
      <c r="H20" s="10">
        <v>1827600</v>
      </c>
      <c r="I20" s="52"/>
      <c r="J20" s="10">
        <v>1135542</v>
      </c>
      <c r="K20" s="10"/>
      <c r="L20" s="10">
        <v>1827600</v>
      </c>
      <c r="M20" s="16"/>
      <c r="N20" s="7"/>
    </row>
    <row r="21" spans="1:14" s="21" customFormat="1" ht="22.9" customHeight="1" x14ac:dyDescent="0.25">
      <c r="A21" s="4" t="s">
        <v>34</v>
      </c>
      <c r="B21" s="11"/>
      <c r="C21" s="11"/>
      <c r="D21" s="11"/>
      <c r="E21" s="11"/>
      <c r="F21" s="27">
        <f>SUM(F15:F20)</f>
        <v>658683441</v>
      </c>
      <c r="G21" s="105"/>
      <c r="H21" s="27">
        <f>SUM(H15:H20)</f>
        <v>606897381</v>
      </c>
      <c r="I21" s="12"/>
      <c r="J21" s="27">
        <f>SUM(J15:J20)</f>
        <v>659464048</v>
      </c>
      <c r="K21" s="105"/>
      <c r="L21" s="27">
        <f>SUM(L15:L20)</f>
        <v>607400990</v>
      </c>
      <c r="M21" s="16"/>
      <c r="N21" s="7"/>
    </row>
    <row r="22" spans="1:14" s="21" customFormat="1" ht="22.9" customHeight="1" x14ac:dyDescent="0.25">
      <c r="A22" s="4" t="s">
        <v>35</v>
      </c>
      <c r="B22" s="11"/>
      <c r="C22" s="11"/>
      <c r="D22" s="11"/>
      <c r="E22" s="11"/>
      <c r="F22" s="51"/>
      <c r="G22" s="51"/>
      <c r="H22" s="51"/>
      <c r="I22" s="12"/>
      <c r="J22" s="51"/>
      <c r="K22" s="51"/>
      <c r="L22" s="51"/>
      <c r="M22" s="16"/>
      <c r="N22" s="7"/>
    </row>
    <row r="23" spans="1:14" s="21" customFormat="1" ht="22.9" customHeight="1" x14ac:dyDescent="0.25">
      <c r="A23" s="5" t="s">
        <v>104</v>
      </c>
      <c r="B23" s="38"/>
      <c r="C23" s="38"/>
      <c r="D23" s="11"/>
      <c r="E23" s="38"/>
      <c r="F23" s="112">
        <v>400764221</v>
      </c>
      <c r="G23" s="105"/>
      <c r="H23" s="105">
        <f>470190584-11250000</f>
        <v>458940584</v>
      </c>
      <c r="I23" s="52"/>
      <c r="J23" s="105">
        <v>400764221</v>
      </c>
      <c r="K23" s="105"/>
      <c r="L23" s="105">
        <f>470190584-11250000</f>
        <v>458940584</v>
      </c>
      <c r="M23" s="16"/>
      <c r="N23" s="7"/>
    </row>
    <row r="24" spans="1:14" s="21" customFormat="1" ht="22.9" customHeight="1" x14ac:dyDescent="0.25">
      <c r="A24" s="5" t="s">
        <v>99</v>
      </c>
      <c r="B24" s="38"/>
      <c r="C24" s="38"/>
      <c r="D24" s="11"/>
      <c r="E24" s="38"/>
      <c r="F24" s="93">
        <v>-56608971</v>
      </c>
      <c r="G24" s="10"/>
      <c r="H24" s="93">
        <f>-170693861+9000000</f>
        <v>-161693861</v>
      </c>
      <c r="I24" s="52"/>
      <c r="J24" s="93">
        <v>-56608971</v>
      </c>
      <c r="K24" s="10"/>
      <c r="L24" s="93">
        <f>-170693861+9000000</f>
        <v>-161693861</v>
      </c>
      <c r="M24" s="16"/>
      <c r="N24" s="7"/>
    </row>
    <row r="25" spans="1:14" s="21" customFormat="1" ht="22.9" customHeight="1" x14ac:dyDescent="0.25">
      <c r="A25" s="5" t="s">
        <v>100</v>
      </c>
      <c r="B25" s="38"/>
      <c r="C25" s="38"/>
      <c r="D25" s="11"/>
      <c r="E25" s="38"/>
      <c r="F25" s="112">
        <v>122228384</v>
      </c>
      <c r="G25" s="10"/>
      <c r="H25" s="105">
        <v>116468119</v>
      </c>
      <c r="I25" s="52"/>
      <c r="J25" s="105">
        <v>122228384</v>
      </c>
      <c r="K25" s="10"/>
      <c r="L25" s="105">
        <v>116468119</v>
      </c>
      <c r="M25" s="16"/>
      <c r="N25" s="7"/>
    </row>
    <row r="26" spans="1:14" s="21" customFormat="1" ht="22.9" customHeight="1" x14ac:dyDescent="0.25">
      <c r="A26" s="5" t="s">
        <v>40</v>
      </c>
      <c r="B26" s="38"/>
      <c r="C26" s="38"/>
      <c r="D26" s="11"/>
      <c r="E26" s="38"/>
      <c r="F26" s="112">
        <v>67716526</v>
      </c>
      <c r="G26" s="10"/>
      <c r="H26" s="105">
        <v>56956220</v>
      </c>
      <c r="I26" s="52"/>
      <c r="J26" s="105">
        <v>67716526</v>
      </c>
      <c r="K26" s="10"/>
      <c r="L26" s="105">
        <v>56956220</v>
      </c>
      <c r="M26" s="16"/>
      <c r="N26" s="7"/>
    </row>
    <row r="27" spans="1:14" s="21" customFormat="1" ht="22.9" customHeight="1" x14ac:dyDescent="0.25">
      <c r="A27" s="5" t="s">
        <v>36</v>
      </c>
      <c r="B27" s="38"/>
      <c r="C27" s="38"/>
      <c r="D27" s="11"/>
      <c r="E27" s="38"/>
      <c r="F27" s="112">
        <v>94692955</v>
      </c>
      <c r="G27" s="10"/>
      <c r="H27" s="105">
        <v>80913400</v>
      </c>
      <c r="I27" s="52"/>
      <c r="J27" s="105">
        <v>94692955</v>
      </c>
      <c r="K27" s="10"/>
      <c r="L27" s="105">
        <v>80913400</v>
      </c>
      <c r="M27" s="16"/>
      <c r="N27" s="7"/>
    </row>
    <row r="28" spans="1:14" s="21" customFormat="1" ht="22.9" customHeight="1" x14ac:dyDescent="0.25">
      <c r="A28" s="4" t="s">
        <v>101</v>
      </c>
      <c r="B28" s="38"/>
      <c r="C28" s="38"/>
      <c r="D28" s="38"/>
      <c r="E28" s="38"/>
      <c r="F28" s="27">
        <f>SUM(F23:F27)</f>
        <v>628793115</v>
      </c>
      <c r="G28" s="10"/>
      <c r="H28" s="27">
        <f>SUM(H23:H27)</f>
        <v>551584462</v>
      </c>
      <c r="I28" s="52"/>
      <c r="J28" s="27">
        <f>SUM(J23:J27)</f>
        <v>628793115</v>
      </c>
      <c r="K28" s="10"/>
      <c r="L28" s="27">
        <f>SUM(L23:L27)</f>
        <v>551584462</v>
      </c>
      <c r="M28" s="16"/>
      <c r="N28" s="7"/>
    </row>
    <row r="29" spans="1:14" s="21" customFormat="1" ht="22.9" customHeight="1" x14ac:dyDescent="0.25">
      <c r="A29" s="4" t="s">
        <v>177</v>
      </c>
      <c r="B29" s="22"/>
      <c r="C29" s="22"/>
      <c r="D29" s="22"/>
      <c r="E29" s="22"/>
      <c r="F29" s="53">
        <f>F21-F28</f>
        <v>29890326</v>
      </c>
      <c r="G29" s="105"/>
      <c r="H29" s="53">
        <f>H21-H28</f>
        <v>55312919</v>
      </c>
      <c r="I29" s="105"/>
      <c r="J29" s="53">
        <f>J21-J28</f>
        <v>30670933</v>
      </c>
      <c r="K29" s="105"/>
      <c r="L29" s="53">
        <f>L21-L28</f>
        <v>55816528</v>
      </c>
      <c r="M29" s="16"/>
      <c r="N29" s="7"/>
    </row>
    <row r="30" spans="1:14" s="21" customFormat="1" ht="22.9" customHeight="1" x14ac:dyDescent="0.25">
      <c r="A30" s="5" t="s">
        <v>70</v>
      </c>
      <c r="B30" s="11"/>
      <c r="C30" s="11"/>
      <c r="D30" s="11" t="s">
        <v>141</v>
      </c>
      <c r="E30" s="11"/>
      <c r="F30" s="10">
        <v>-2142709</v>
      </c>
      <c r="G30" s="51"/>
      <c r="H30" s="10">
        <v>-4739415</v>
      </c>
      <c r="I30" s="12"/>
      <c r="J30" s="10">
        <v>-2298830</v>
      </c>
      <c r="K30" s="51"/>
      <c r="L30" s="10">
        <v>-4739415</v>
      </c>
      <c r="M30" s="16"/>
      <c r="N30" s="7"/>
    </row>
    <row r="31" spans="1:14" s="21" customFormat="1" ht="22.9" customHeight="1" thickBot="1" x14ac:dyDescent="0.3">
      <c r="A31" s="20" t="s">
        <v>125</v>
      </c>
      <c r="B31" s="11"/>
      <c r="C31" s="11"/>
      <c r="D31" s="11"/>
      <c r="E31" s="11"/>
      <c r="F31" s="54">
        <f>SUM(F29:F30)</f>
        <v>27747617</v>
      </c>
      <c r="G31" s="55"/>
      <c r="H31" s="54">
        <f>SUM(H29:H30)</f>
        <v>50573504</v>
      </c>
      <c r="I31" s="52"/>
      <c r="J31" s="54">
        <f>SUM(J29:J30)</f>
        <v>28372103</v>
      </c>
      <c r="K31" s="55"/>
      <c r="L31" s="54">
        <f>SUM(L29:L30)</f>
        <v>51077113</v>
      </c>
      <c r="M31" s="16"/>
      <c r="N31" s="7"/>
    </row>
    <row r="32" spans="1:14" s="21" customFormat="1" ht="22.9" customHeight="1" thickTop="1" x14ac:dyDescent="0.25">
      <c r="A32" s="20"/>
      <c r="B32" s="11"/>
      <c r="C32" s="11"/>
      <c r="D32" s="11"/>
      <c r="E32" s="11"/>
      <c r="F32" s="53"/>
      <c r="G32" s="55"/>
      <c r="H32" s="53"/>
      <c r="I32" s="52"/>
      <c r="J32" s="53"/>
      <c r="K32" s="55"/>
      <c r="L32" s="53"/>
      <c r="M32" s="16"/>
      <c r="N32" s="7"/>
    </row>
    <row r="33" spans="1:14" s="21" customFormat="1" ht="22.9" customHeight="1" x14ac:dyDescent="0.25">
      <c r="A33" s="56" t="s">
        <v>178</v>
      </c>
      <c r="B33" s="6"/>
      <c r="C33" s="6"/>
      <c r="D33" s="11" t="s">
        <v>172</v>
      </c>
      <c r="E33" s="57"/>
      <c r="F33" s="57"/>
      <c r="G33" s="57"/>
      <c r="H33" s="57"/>
      <c r="I33" s="57"/>
      <c r="J33" s="57"/>
      <c r="K33" s="57"/>
      <c r="L33" s="57"/>
      <c r="M33" s="16"/>
      <c r="N33" s="7"/>
    </row>
    <row r="34" spans="1:14" s="21" customFormat="1" ht="22.9" customHeight="1" thickBot="1" x14ac:dyDescent="0.3">
      <c r="A34" s="58" t="s">
        <v>179</v>
      </c>
      <c r="B34" s="6"/>
      <c r="C34" s="6"/>
      <c r="D34" s="8"/>
      <c r="E34" s="6"/>
      <c r="F34" s="59">
        <f>SUM(F31/35000000)</f>
        <v>0.79278905714285719</v>
      </c>
      <c r="G34" s="57"/>
      <c r="H34" s="59">
        <f>SUM(H31/35000000)</f>
        <v>1.4449572571428571</v>
      </c>
      <c r="I34" s="60"/>
      <c r="J34" s="59">
        <f>SUM(J31/35000000)</f>
        <v>0.81063151428571434</v>
      </c>
      <c r="K34" s="60"/>
      <c r="L34" s="59">
        <f>SUM(L31/35000000)</f>
        <v>1.4593460857142857</v>
      </c>
      <c r="M34" s="16"/>
      <c r="N34" s="7"/>
    </row>
    <row r="35" spans="1:14" s="21" customFormat="1" ht="22.9" customHeight="1" thickTop="1" x14ac:dyDescent="0.25">
      <c r="A35" s="23"/>
      <c r="B35" s="22"/>
      <c r="C35" s="22"/>
      <c r="D35" s="22"/>
      <c r="E35" s="22"/>
      <c r="F35" s="10"/>
      <c r="G35" s="10"/>
      <c r="H35" s="10"/>
      <c r="I35" s="22"/>
      <c r="J35" s="10"/>
      <c r="K35" s="10"/>
      <c r="L35" s="10"/>
      <c r="M35" s="16"/>
      <c r="N35" s="7"/>
    </row>
    <row r="36" spans="1:14" s="21" customFormat="1" ht="22.9" customHeight="1" x14ac:dyDescent="0.25">
      <c r="A36" s="30" t="s">
        <v>13</v>
      </c>
      <c r="B36" s="22"/>
      <c r="C36" s="22"/>
      <c r="D36" s="22"/>
      <c r="E36" s="22"/>
      <c r="F36" s="10"/>
      <c r="G36" s="10"/>
      <c r="H36" s="10"/>
      <c r="I36" s="22"/>
      <c r="J36" s="10"/>
      <c r="K36" s="10"/>
      <c r="L36" s="10"/>
      <c r="M36" s="16"/>
      <c r="N36" s="7"/>
    </row>
    <row r="37" spans="1:14" s="21" customFormat="1" ht="22.9" customHeight="1" x14ac:dyDescent="0.25">
      <c r="A37" s="30"/>
      <c r="B37" s="22"/>
      <c r="C37" s="22"/>
      <c r="D37" s="22"/>
      <c r="E37" s="22"/>
      <c r="F37" s="10"/>
      <c r="G37" s="10"/>
      <c r="H37" s="10"/>
      <c r="I37" s="22"/>
      <c r="J37" s="10"/>
      <c r="K37" s="10"/>
      <c r="L37" s="103" t="s">
        <v>130</v>
      </c>
      <c r="M37" s="16"/>
      <c r="N37" s="7"/>
    </row>
    <row r="38" spans="1:14" s="21" customFormat="1" ht="22.9" customHeight="1" x14ac:dyDescent="0.25">
      <c r="A38" s="4" t="s">
        <v>0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16"/>
      <c r="N38" s="7"/>
    </row>
    <row r="39" spans="1:14" s="21" customFormat="1" ht="22.9" customHeight="1" x14ac:dyDescent="0.25">
      <c r="A39" s="4" t="s">
        <v>68</v>
      </c>
      <c r="B39" s="4"/>
      <c r="C39" s="4"/>
      <c r="D39" s="4"/>
      <c r="E39" s="4"/>
      <c r="F39" s="49"/>
      <c r="G39" s="4"/>
      <c r="H39" s="4"/>
      <c r="I39" s="4"/>
      <c r="J39" s="4"/>
      <c r="K39" s="4"/>
      <c r="L39" s="4"/>
      <c r="M39" s="16"/>
      <c r="N39" s="7"/>
    </row>
    <row r="40" spans="1:14" s="21" customFormat="1" ht="22.9" customHeight="1" x14ac:dyDescent="0.25">
      <c r="A40" s="113" t="s">
        <v>151</v>
      </c>
      <c r="B40" s="113"/>
      <c r="C40" s="113"/>
      <c r="D40" s="113"/>
      <c r="E40" s="113"/>
      <c r="F40" s="113"/>
      <c r="G40" s="113"/>
      <c r="H40" s="113"/>
      <c r="I40" s="102"/>
      <c r="J40" s="102"/>
      <c r="K40" s="102"/>
      <c r="L40" s="102"/>
      <c r="M40" s="16"/>
      <c r="N40" s="7"/>
    </row>
    <row r="41" spans="1:14" s="21" customFormat="1" ht="22.9" customHeight="1" x14ac:dyDescent="0.25">
      <c r="A41" s="22"/>
      <c r="D41" s="49"/>
      <c r="F41" s="114"/>
      <c r="G41" s="114"/>
      <c r="H41" s="114"/>
      <c r="J41" s="114" t="s">
        <v>2</v>
      </c>
      <c r="K41" s="114"/>
      <c r="L41" s="114"/>
      <c r="M41" s="16"/>
      <c r="N41" s="7"/>
    </row>
    <row r="42" spans="1:14" s="21" customFormat="1" ht="22.9" customHeight="1" x14ac:dyDescent="0.25">
      <c r="A42" s="22"/>
      <c r="B42" s="22"/>
      <c r="C42" s="22"/>
      <c r="D42" s="22"/>
      <c r="E42" s="22"/>
      <c r="F42" s="3"/>
      <c r="G42" s="3" t="s">
        <v>61</v>
      </c>
      <c r="H42" s="3"/>
      <c r="J42" s="3"/>
      <c r="K42" s="10"/>
      <c r="L42" s="3"/>
      <c r="M42" s="16"/>
      <c r="N42" s="7"/>
    </row>
    <row r="43" spans="1:14" s="21" customFormat="1" ht="22.9" customHeight="1" x14ac:dyDescent="0.25">
      <c r="A43" s="22"/>
      <c r="F43" s="104"/>
      <c r="G43" s="104" t="s">
        <v>75</v>
      </c>
      <c r="H43" s="104"/>
      <c r="J43" s="104"/>
      <c r="K43" s="104" t="s">
        <v>3</v>
      </c>
      <c r="L43" s="104"/>
      <c r="M43" s="16"/>
      <c r="N43" s="7"/>
    </row>
    <row r="44" spans="1:14" s="21" customFormat="1" ht="22.9" customHeight="1" x14ac:dyDescent="0.25">
      <c r="A44" s="22"/>
      <c r="B44" s="37"/>
      <c r="C44" s="37"/>
      <c r="D44" s="24"/>
      <c r="E44" s="37"/>
      <c r="F44" s="42">
        <v>2562</v>
      </c>
      <c r="G44" s="40"/>
      <c r="H44" s="42">
        <v>2561</v>
      </c>
      <c r="I44" s="37"/>
      <c r="J44" s="42">
        <v>2562</v>
      </c>
      <c r="K44" s="40"/>
      <c r="L44" s="42">
        <v>2561</v>
      </c>
      <c r="M44" s="16"/>
      <c r="N44" s="7"/>
    </row>
    <row r="45" spans="1:14" s="21" customFormat="1" ht="22.9" customHeight="1" x14ac:dyDescent="0.25">
      <c r="A45" s="22"/>
      <c r="B45" s="37"/>
      <c r="C45" s="37"/>
      <c r="D45" s="24"/>
      <c r="E45" s="37"/>
      <c r="F45" s="1"/>
      <c r="G45" s="45"/>
      <c r="H45" s="1"/>
      <c r="I45" s="24"/>
      <c r="J45" s="1"/>
      <c r="K45" s="45"/>
      <c r="L45" s="1"/>
      <c r="M45" s="16"/>
      <c r="N45" s="7"/>
    </row>
    <row r="46" spans="1:14" s="21" customFormat="1" ht="22.9" customHeight="1" x14ac:dyDescent="0.25">
      <c r="A46" s="20" t="s">
        <v>125</v>
      </c>
      <c r="B46" s="37"/>
      <c r="C46" s="37"/>
      <c r="D46" s="37"/>
      <c r="E46" s="37"/>
      <c r="F46" s="61">
        <f>SUM(F31)</f>
        <v>27747617</v>
      </c>
      <c r="G46" s="51"/>
      <c r="H46" s="61">
        <f>SUM(H31)</f>
        <v>50573504</v>
      </c>
      <c r="I46" s="51"/>
      <c r="J46" s="61">
        <f>SUM(J31)</f>
        <v>28372103</v>
      </c>
      <c r="K46" s="51"/>
      <c r="L46" s="61">
        <f>SUM(L31)</f>
        <v>51077113</v>
      </c>
      <c r="M46" s="16"/>
      <c r="N46" s="7"/>
    </row>
    <row r="47" spans="1:14" s="21" customFormat="1" ht="22.9" customHeight="1" x14ac:dyDescent="0.25">
      <c r="A47" s="102"/>
      <c r="B47" s="37"/>
      <c r="C47" s="37"/>
      <c r="D47" s="37"/>
      <c r="E47" s="37"/>
      <c r="F47" s="53"/>
      <c r="G47" s="51"/>
      <c r="H47" s="53"/>
      <c r="I47" s="51"/>
      <c r="J47" s="53"/>
      <c r="K47" s="51"/>
      <c r="L47" s="53"/>
      <c r="M47" s="16"/>
      <c r="N47" s="7"/>
    </row>
    <row r="48" spans="1:14" s="21" customFormat="1" ht="22.9" customHeight="1" x14ac:dyDescent="0.25">
      <c r="A48" s="20" t="s">
        <v>38</v>
      </c>
      <c r="B48" s="11"/>
      <c r="C48" s="11"/>
      <c r="D48" s="11"/>
      <c r="E48" s="11"/>
      <c r="F48" s="10"/>
      <c r="G48" s="10"/>
      <c r="H48" s="10"/>
      <c r="I48" s="12"/>
      <c r="J48" s="10"/>
      <c r="K48" s="10"/>
      <c r="L48" s="10"/>
      <c r="M48" s="16"/>
      <c r="N48" s="7"/>
    </row>
    <row r="49" spans="1:14" s="21" customFormat="1" ht="22.9" customHeight="1" x14ac:dyDescent="0.25">
      <c r="A49" s="21" t="s">
        <v>84</v>
      </c>
      <c r="B49" s="11"/>
      <c r="C49" s="11"/>
      <c r="D49" s="11"/>
      <c r="E49" s="11"/>
      <c r="F49" s="10"/>
      <c r="G49" s="10"/>
      <c r="H49" s="10"/>
      <c r="I49" s="12"/>
      <c r="J49" s="10"/>
      <c r="K49" s="10"/>
      <c r="L49" s="10"/>
      <c r="M49" s="16"/>
      <c r="N49" s="7"/>
    </row>
    <row r="50" spans="1:14" s="21" customFormat="1" ht="22.9" customHeight="1" x14ac:dyDescent="0.25">
      <c r="A50" s="21" t="s">
        <v>119</v>
      </c>
      <c r="B50" s="11"/>
      <c r="C50" s="11"/>
      <c r="D50" s="11"/>
      <c r="E50" s="11"/>
      <c r="F50" s="10"/>
      <c r="G50" s="10"/>
      <c r="H50" s="10"/>
      <c r="I50" s="12"/>
      <c r="J50" s="10"/>
      <c r="K50" s="10"/>
      <c r="L50" s="10"/>
      <c r="M50" s="16"/>
      <c r="N50" s="7"/>
    </row>
    <row r="51" spans="1:14" s="21" customFormat="1" ht="22.9" customHeight="1" x14ac:dyDescent="0.25">
      <c r="A51" s="21" t="s">
        <v>120</v>
      </c>
      <c r="B51" s="11"/>
      <c r="C51" s="11"/>
      <c r="D51" s="11"/>
      <c r="E51" s="11"/>
      <c r="F51" s="10">
        <v>-1422263</v>
      </c>
      <c r="G51" s="10"/>
      <c r="H51" s="10">
        <v>1656087</v>
      </c>
      <c r="I51" s="12"/>
      <c r="J51" s="10">
        <v>0</v>
      </c>
      <c r="K51" s="10"/>
      <c r="L51" s="10">
        <v>0</v>
      </c>
      <c r="M51" s="16"/>
      <c r="N51" s="7"/>
    </row>
    <row r="52" spans="1:14" s="21" customFormat="1" ht="22.9" customHeight="1" x14ac:dyDescent="0.25">
      <c r="A52" s="5" t="s">
        <v>142</v>
      </c>
      <c r="B52" s="11"/>
      <c r="C52" s="11"/>
      <c r="D52" s="11"/>
      <c r="E52" s="11"/>
      <c r="F52" s="10">
        <v>28091142</v>
      </c>
      <c r="G52" s="10"/>
      <c r="H52" s="10">
        <v>-96966302</v>
      </c>
      <c r="I52" s="12"/>
      <c r="J52" s="10">
        <v>28091142</v>
      </c>
      <c r="K52" s="10"/>
      <c r="L52" s="10">
        <v>-96966302</v>
      </c>
      <c r="M52" s="16"/>
      <c r="N52" s="7"/>
    </row>
    <row r="53" spans="1:14" s="21" customFormat="1" ht="22.9" customHeight="1" x14ac:dyDescent="0.25">
      <c r="A53" s="5" t="s">
        <v>86</v>
      </c>
      <c r="B53" s="11"/>
      <c r="C53" s="11"/>
      <c r="D53" s="11"/>
      <c r="E53" s="11"/>
      <c r="F53" s="33">
        <f>-5333775</f>
        <v>-5333775</v>
      </c>
      <c r="G53" s="10"/>
      <c r="H53" s="33">
        <v>19393260</v>
      </c>
      <c r="I53" s="12"/>
      <c r="J53" s="33">
        <v>-5618228</v>
      </c>
      <c r="K53" s="10"/>
      <c r="L53" s="33">
        <v>19393260</v>
      </c>
      <c r="M53" s="16"/>
      <c r="N53" s="7"/>
    </row>
    <row r="54" spans="1:14" s="21" customFormat="1" ht="22.9" customHeight="1" x14ac:dyDescent="0.25">
      <c r="A54" s="21" t="s">
        <v>85</v>
      </c>
      <c r="B54" s="11"/>
      <c r="C54" s="11"/>
      <c r="D54" s="11"/>
      <c r="E54" s="11"/>
      <c r="F54" s="9"/>
      <c r="G54" s="10"/>
      <c r="H54" s="9"/>
      <c r="I54" s="12"/>
      <c r="J54" s="9"/>
      <c r="K54" s="10"/>
      <c r="L54" s="9"/>
      <c r="M54" s="16"/>
      <c r="N54" s="7"/>
    </row>
    <row r="55" spans="1:14" s="21" customFormat="1" ht="22.9" customHeight="1" x14ac:dyDescent="0.25">
      <c r="A55" s="21" t="s">
        <v>109</v>
      </c>
      <c r="B55" s="11"/>
      <c r="C55" s="11"/>
      <c r="D55" s="11"/>
      <c r="E55" s="11"/>
      <c r="F55" s="33">
        <f>SUM(F50:F53)</f>
        <v>21335104</v>
      </c>
      <c r="G55" s="9"/>
      <c r="H55" s="33">
        <f>SUM(H50:H53)</f>
        <v>-75916955</v>
      </c>
      <c r="I55" s="52"/>
      <c r="J55" s="33">
        <f>SUM(J50:J53)</f>
        <v>22472914</v>
      </c>
      <c r="K55" s="9"/>
      <c r="L55" s="33">
        <f>SUM(L50:L53)</f>
        <v>-77573042</v>
      </c>
      <c r="M55" s="16"/>
      <c r="N55" s="7"/>
    </row>
    <row r="56" spans="1:14" s="21" customFormat="1" ht="22.9" customHeight="1" x14ac:dyDescent="0.25">
      <c r="B56" s="11"/>
      <c r="C56" s="11"/>
      <c r="D56" s="11"/>
      <c r="E56" s="11"/>
      <c r="F56" s="9"/>
      <c r="G56" s="9"/>
      <c r="H56" s="9"/>
      <c r="I56" s="52"/>
      <c r="J56" s="9"/>
      <c r="K56" s="9"/>
      <c r="L56" s="9"/>
      <c r="M56" s="16"/>
      <c r="N56" s="7"/>
    </row>
    <row r="57" spans="1:14" s="21" customFormat="1" ht="22.9" customHeight="1" thickBot="1" x14ac:dyDescent="0.3">
      <c r="A57" s="4" t="s">
        <v>150</v>
      </c>
      <c r="B57" s="22"/>
      <c r="C57" s="22"/>
      <c r="D57" s="22"/>
      <c r="E57" s="22"/>
      <c r="F57" s="62">
        <f>SUM(F46,F55)</f>
        <v>49082721</v>
      </c>
      <c r="G57" s="51"/>
      <c r="H57" s="62">
        <f>SUM(H46,H55)</f>
        <v>-25343451</v>
      </c>
      <c r="I57" s="105"/>
      <c r="J57" s="62">
        <f>SUM(J46,J55)</f>
        <v>50845017</v>
      </c>
      <c r="K57" s="51"/>
      <c r="L57" s="62">
        <f>SUM(L46,L55)</f>
        <v>-26495929</v>
      </c>
      <c r="M57" s="16"/>
      <c r="N57" s="7"/>
    </row>
    <row r="58" spans="1:14" s="21" customFormat="1" ht="22.9" customHeight="1" thickTop="1" x14ac:dyDescent="0.25">
      <c r="A58" s="23"/>
      <c r="B58" s="22"/>
      <c r="C58" s="22"/>
      <c r="D58" s="22"/>
      <c r="E58" s="22"/>
      <c r="F58" s="10"/>
      <c r="G58" s="10"/>
      <c r="H58" s="10"/>
      <c r="I58" s="22"/>
      <c r="J58" s="10"/>
      <c r="K58" s="10"/>
      <c r="L58" s="10"/>
      <c r="M58" s="16"/>
      <c r="N58" s="7"/>
    </row>
    <row r="59" spans="1:14" s="21" customFormat="1" ht="22.9" customHeight="1" x14ac:dyDescent="0.25">
      <c r="A59" s="30" t="s">
        <v>13</v>
      </c>
      <c r="B59" s="22"/>
      <c r="C59" s="22"/>
      <c r="D59" s="22"/>
      <c r="E59" s="22"/>
      <c r="F59" s="10"/>
      <c r="G59" s="10"/>
      <c r="H59" s="10"/>
      <c r="I59" s="22"/>
      <c r="J59" s="10"/>
      <c r="K59" s="10"/>
      <c r="L59" s="10"/>
      <c r="M59" s="17"/>
      <c r="N59" s="7"/>
    </row>
    <row r="60" spans="1:14" ht="22.9" customHeight="1" x14ac:dyDescent="0.25">
      <c r="L60" s="103" t="s">
        <v>130</v>
      </c>
    </row>
    <row r="61" spans="1:14" s="21" customFormat="1" ht="22.9" customHeight="1" x14ac:dyDescent="0.25">
      <c r="A61" s="4" t="s">
        <v>0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16"/>
      <c r="N61" s="7"/>
    </row>
    <row r="62" spans="1:14" s="21" customFormat="1" ht="22.9" customHeight="1" x14ac:dyDescent="0.25">
      <c r="A62" s="4" t="s">
        <v>67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16"/>
      <c r="N62" s="7"/>
    </row>
    <row r="63" spans="1:14" s="21" customFormat="1" ht="22.9" customHeight="1" x14ac:dyDescent="0.25">
      <c r="A63" s="113" t="s">
        <v>152</v>
      </c>
      <c r="B63" s="113"/>
      <c r="C63" s="113"/>
      <c r="D63" s="113"/>
      <c r="E63" s="113"/>
      <c r="F63" s="113"/>
      <c r="G63" s="113"/>
      <c r="H63" s="113"/>
      <c r="I63" s="102"/>
      <c r="J63" s="102"/>
      <c r="K63" s="102"/>
      <c r="L63" s="102"/>
      <c r="M63" s="16"/>
      <c r="N63" s="7"/>
    </row>
    <row r="64" spans="1:14" s="21" customFormat="1" ht="22.9" customHeight="1" x14ac:dyDescent="0.25">
      <c r="A64" s="22"/>
      <c r="F64" s="114"/>
      <c r="G64" s="114"/>
      <c r="H64" s="114"/>
      <c r="J64" s="114" t="s">
        <v>2</v>
      </c>
      <c r="K64" s="114"/>
      <c r="L64" s="114"/>
      <c r="M64" s="16"/>
      <c r="N64" s="7"/>
    </row>
    <row r="65" spans="1:14" s="21" customFormat="1" ht="22.9" customHeight="1" x14ac:dyDescent="0.25">
      <c r="A65" s="22"/>
      <c r="B65" s="22"/>
      <c r="C65" s="22"/>
      <c r="D65" s="49"/>
      <c r="E65" s="22"/>
      <c r="F65" s="3"/>
      <c r="G65" s="3" t="s">
        <v>61</v>
      </c>
      <c r="H65" s="3"/>
      <c r="J65" s="3"/>
      <c r="K65" s="10"/>
      <c r="L65" s="3"/>
      <c r="M65" s="16"/>
      <c r="N65" s="7"/>
    </row>
    <row r="66" spans="1:14" s="21" customFormat="1" ht="22.9" customHeight="1" x14ac:dyDescent="0.25">
      <c r="A66" s="22"/>
      <c r="F66" s="104"/>
      <c r="G66" s="104" t="s">
        <v>75</v>
      </c>
      <c r="H66" s="104"/>
      <c r="J66" s="104"/>
      <c r="K66" s="104" t="s">
        <v>3</v>
      </c>
      <c r="L66" s="104"/>
      <c r="M66" s="16"/>
      <c r="N66" s="7"/>
    </row>
    <row r="67" spans="1:14" s="21" customFormat="1" ht="22.9" customHeight="1" x14ac:dyDescent="0.25">
      <c r="A67" s="22"/>
      <c r="B67" s="37"/>
      <c r="C67" s="37"/>
      <c r="D67" s="107" t="s">
        <v>4</v>
      </c>
      <c r="E67" s="37"/>
      <c r="F67" s="42">
        <v>2562</v>
      </c>
      <c r="G67" s="40"/>
      <c r="H67" s="42">
        <v>2561</v>
      </c>
      <c r="I67" s="37"/>
      <c r="J67" s="42">
        <v>2562</v>
      </c>
      <c r="K67" s="40"/>
      <c r="L67" s="42">
        <v>2561</v>
      </c>
      <c r="M67" s="16"/>
      <c r="N67" s="7"/>
    </row>
    <row r="68" spans="1:14" s="21" customFormat="1" ht="22.9" customHeight="1" x14ac:dyDescent="0.25">
      <c r="A68" s="4" t="s">
        <v>32</v>
      </c>
      <c r="B68" s="22"/>
      <c r="C68" s="22"/>
      <c r="D68" s="22"/>
      <c r="E68" s="22"/>
      <c r="F68" s="10"/>
      <c r="G68" s="10"/>
      <c r="H68" s="10"/>
      <c r="I68" s="10"/>
      <c r="J68" s="92"/>
      <c r="K68" s="10"/>
      <c r="L68" s="92"/>
      <c r="M68" s="16"/>
      <c r="N68" s="7"/>
    </row>
    <row r="69" spans="1:14" s="21" customFormat="1" ht="22.9" customHeight="1" x14ac:dyDescent="0.25">
      <c r="A69" s="5" t="s">
        <v>95</v>
      </c>
      <c r="B69" s="22"/>
      <c r="C69" s="22"/>
      <c r="D69" s="22"/>
      <c r="E69" s="22"/>
      <c r="F69" s="10">
        <v>1377645745</v>
      </c>
      <c r="G69" s="10"/>
      <c r="H69" s="10">
        <v>1364382557</v>
      </c>
      <c r="I69" s="10"/>
      <c r="J69" s="10">
        <v>1377645745</v>
      </c>
      <c r="K69" s="10"/>
      <c r="L69" s="10">
        <v>1364382557</v>
      </c>
      <c r="M69" s="16"/>
      <c r="N69" s="7"/>
    </row>
    <row r="70" spans="1:14" s="21" customFormat="1" ht="22.9" customHeight="1" x14ac:dyDescent="0.25">
      <c r="A70" s="5" t="s">
        <v>96</v>
      </c>
      <c r="B70" s="22"/>
      <c r="C70" s="22"/>
      <c r="D70" s="22"/>
      <c r="E70" s="22"/>
      <c r="F70" s="33">
        <v>-307230212</v>
      </c>
      <c r="G70" s="10"/>
      <c r="H70" s="33">
        <v>-307452576</v>
      </c>
      <c r="I70" s="10"/>
      <c r="J70" s="33">
        <v>-307230212</v>
      </c>
      <c r="K70" s="10"/>
      <c r="L70" s="33">
        <v>-307452576</v>
      </c>
      <c r="M70" s="16"/>
      <c r="N70" s="7"/>
    </row>
    <row r="71" spans="1:14" s="21" customFormat="1" ht="22.9" customHeight="1" x14ac:dyDescent="0.25">
      <c r="A71" s="5" t="s">
        <v>97</v>
      </c>
      <c r="B71" s="22"/>
      <c r="C71" s="22"/>
      <c r="D71" s="22"/>
      <c r="E71" s="22"/>
      <c r="F71" s="93">
        <f>SUM(F69:F70)</f>
        <v>1070415533</v>
      </c>
      <c r="G71" s="9"/>
      <c r="H71" s="93">
        <f>SUM(H69:H70)</f>
        <v>1056929981</v>
      </c>
      <c r="I71" s="12"/>
      <c r="J71" s="93">
        <f>SUM(J69:J70)</f>
        <v>1070415533</v>
      </c>
      <c r="K71" s="9"/>
      <c r="L71" s="93">
        <f>SUM(L69:L70)</f>
        <v>1056929981</v>
      </c>
      <c r="M71" s="16"/>
      <c r="N71" s="7"/>
    </row>
    <row r="72" spans="1:14" s="21" customFormat="1" ht="22.9" customHeight="1" x14ac:dyDescent="0.25">
      <c r="A72" s="5" t="s">
        <v>148</v>
      </c>
      <c r="B72" s="22"/>
      <c r="C72" s="22"/>
      <c r="D72" s="22"/>
      <c r="E72" s="22"/>
      <c r="F72" s="10"/>
      <c r="G72" s="10"/>
      <c r="H72" s="109"/>
      <c r="I72" s="10"/>
      <c r="J72" s="10"/>
      <c r="K72" s="10"/>
      <c r="L72" s="10"/>
      <c r="M72" s="16"/>
      <c r="N72" s="7"/>
    </row>
    <row r="73" spans="1:14" s="21" customFormat="1" ht="22.9" customHeight="1" x14ac:dyDescent="0.25">
      <c r="A73" s="5" t="s">
        <v>149</v>
      </c>
      <c r="B73" s="22"/>
      <c r="C73" s="22"/>
      <c r="D73" s="22"/>
      <c r="E73" s="22"/>
      <c r="F73" s="33">
        <v>4694515</v>
      </c>
      <c r="G73" s="10"/>
      <c r="H73" s="33">
        <v>-43245911</v>
      </c>
      <c r="I73" s="10"/>
      <c r="J73" s="33">
        <v>4694515</v>
      </c>
      <c r="K73" s="10"/>
      <c r="L73" s="33">
        <v>-43245911</v>
      </c>
      <c r="M73" s="16"/>
      <c r="N73" s="7"/>
    </row>
    <row r="74" spans="1:14" s="21" customFormat="1" ht="22.9" customHeight="1" x14ac:dyDescent="0.25">
      <c r="A74" s="5" t="s">
        <v>98</v>
      </c>
      <c r="B74" s="11"/>
      <c r="C74" s="11"/>
      <c r="D74" s="11"/>
      <c r="E74" s="11"/>
      <c r="F74" s="93">
        <f>SUM(F71:F73)</f>
        <v>1075110048</v>
      </c>
      <c r="G74" s="9"/>
      <c r="H74" s="93">
        <f>SUM(H71:H73)</f>
        <v>1013684070</v>
      </c>
      <c r="I74" s="12"/>
      <c r="J74" s="93">
        <f>SUM(J71:J73)</f>
        <v>1075110048</v>
      </c>
      <c r="K74" s="9"/>
      <c r="L74" s="93">
        <f>SUM(L71:L73)</f>
        <v>1013684070</v>
      </c>
      <c r="M74" s="16"/>
      <c r="N74" s="7"/>
    </row>
    <row r="75" spans="1:14" s="21" customFormat="1" ht="22.9" customHeight="1" x14ac:dyDescent="0.25">
      <c r="A75" s="5" t="s">
        <v>33</v>
      </c>
      <c r="B75" s="11"/>
      <c r="C75" s="11"/>
      <c r="D75" s="11"/>
      <c r="E75" s="11"/>
      <c r="F75" s="94">
        <v>86787794</v>
      </c>
      <c r="G75" s="9"/>
      <c r="H75" s="94">
        <v>83911935</v>
      </c>
      <c r="I75" s="50"/>
      <c r="J75" s="94">
        <v>86787794</v>
      </c>
      <c r="K75" s="9"/>
      <c r="L75" s="94">
        <v>83911935</v>
      </c>
      <c r="M75" s="16"/>
      <c r="N75" s="7"/>
    </row>
    <row r="76" spans="1:14" s="21" customFormat="1" ht="22.9" customHeight="1" x14ac:dyDescent="0.25">
      <c r="A76" s="5" t="s">
        <v>118</v>
      </c>
      <c r="B76" s="38"/>
      <c r="C76" s="38"/>
      <c r="D76" s="11" t="s">
        <v>139</v>
      </c>
      <c r="E76" s="38"/>
      <c r="F76" s="10">
        <v>-1564901</v>
      </c>
      <c r="G76" s="10"/>
      <c r="H76" s="10">
        <v>-1847183</v>
      </c>
      <c r="I76" s="52"/>
      <c r="J76" s="10">
        <v>0</v>
      </c>
      <c r="K76" s="10"/>
      <c r="L76" s="10">
        <v>0</v>
      </c>
      <c r="M76" s="16"/>
      <c r="N76" s="7"/>
    </row>
    <row r="77" spans="1:14" s="21" customFormat="1" ht="22.9" customHeight="1" x14ac:dyDescent="0.25">
      <c r="A77" s="5" t="s">
        <v>115</v>
      </c>
      <c r="B77" s="38"/>
      <c r="C77" s="38"/>
      <c r="D77" s="38" t="s">
        <v>140</v>
      </c>
      <c r="E77" s="38"/>
      <c r="F77" s="10">
        <v>51665684</v>
      </c>
      <c r="G77" s="10"/>
      <c r="H77" s="10">
        <v>54995362</v>
      </c>
      <c r="I77" s="52"/>
      <c r="J77" s="10">
        <v>51665684</v>
      </c>
      <c r="K77" s="10"/>
      <c r="L77" s="10">
        <v>54995362</v>
      </c>
      <c r="M77" s="16"/>
      <c r="N77" s="7"/>
    </row>
    <row r="78" spans="1:14" s="21" customFormat="1" ht="22.9" customHeight="1" x14ac:dyDescent="0.25">
      <c r="A78" s="5" t="s">
        <v>176</v>
      </c>
      <c r="B78" s="38"/>
      <c r="C78" s="38"/>
      <c r="D78" s="38"/>
      <c r="E78" s="38"/>
      <c r="F78" s="10">
        <v>40255772</v>
      </c>
      <c r="G78" s="10"/>
      <c r="H78" s="10">
        <v>16053086</v>
      </c>
      <c r="I78" s="52"/>
      <c r="J78" s="10">
        <v>40255772</v>
      </c>
      <c r="K78" s="10"/>
      <c r="L78" s="10">
        <v>16053086</v>
      </c>
      <c r="M78" s="16"/>
      <c r="N78" s="7"/>
    </row>
    <row r="79" spans="1:14" s="21" customFormat="1" ht="22.9" customHeight="1" x14ac:dyDescent="0.25">
      <c r="A79" s="5" t="s">
        <v>37</v>
      </c>
      <c r="B79" s="38"/>
      <c r="C79" s="38"/>
      <c r="D79" s="38"/>
      <c r="E79" s="38"/>
      <c r="F79" s="10">
        <v>1678238</v>
      </c>
      <c r="G79" s="10"/>
      <c r="H79" s="10">
        <v>2956120</v>
      </c>
      <c r="I79" s="52"/>
      <c r="J79" s="10">
        <v>1678238</v>
      </c>
      <c r="K79" s="10"/>
      <c r="L79" s="10">
        <v>2956120</v>
      </c>
      <c r="M79" s="16"/>
      <c r="N79" s="7"/>
    </row>
    <row r="80" spans="1:14" s="21" customFormat="1" ht="22.9" customHeight="1" x14ac:dyDescent="0.25">
      <c r="A80" s="4" t="s">
        <v>34</v>
      </c>
      <c r="B80" s="11"/>
      <c r="C80" s="11"/>
      <c r="D80" s="11"/>
      <c r="E80" s="11"/>
      <c r="F80" s="27">
        <f>SUM(F74:F79)</f>
        <v>1253932635</v>
      </c>
      <c r="G80" s="105"/>
      <c r="H80" s="27">
        <f>SUM(H74:H79)</f>
        <v>1169753390</v>
      </c>
      <c r="I80" s="12"/>
      <c r="J80" s="27">
        <f>SUM(J74:J79)</f>
        <v>1255497536</v>
      </c>
      <c r="K80" s="105"/>
      <c r="L80" s="27">
        <f>SUM(L74:L79)</f>
        <v>1171600573</v>
      </c>
      <c r="M80" s="16"/>
      <c r="N80" s="7"/>
    </row>
    <row r="81" spans="1:14" s="21" customFormat="1" ht="22.9" customHeight="1" x14ac:dyDescent="0.25">
      <c r="A81" s="4" t="s">
        <v>35</v>
      </c>
      <c r="B81" s="11"/>
      <c r="C81" s="11"/>
      <c r="D81" s="11"/>
      <c r="E81" s="11"/>
      <c r="F81" s="51"/>
      <c r="G81" s="51"/>
      <c r="H81" s="110"/>
      <c r="I81" s="12"/>
      <c r="J81" s="51"/>
      <c r="K81" s="51"/>
      <c r="L81" s="51"/>
      <c r="M81" s="16"/>
      <c r="N81" s="7"/>
    </row>
    <row r="82" spans="1:14" s="21" customFormat="1" ht="22.9" customHeight="1" x14ac:dyDescent="0.25">
      <c r="A82" s="5" t="s">
        <v>104</v>
      </c>
      <c r="B82" s="38"/>
      <c r="C82" s="38"/>
      <c r="D82" s="11"/>
      <c r="E82" s="38"/>
      <c r="F82" s="112">
        <v>810522544</v>
      </c>
      <c r="G82" s="105"/>
      <c r="H82" s="105">
        <f>903537283-11250000</f>
        <v>892287283</v>
      </c>
      <c r="I82" s="52"/>
      <c r="J82" s="105">
        <v>810522544</v>
      </c>
      <c r="K82" s="105"/>
      <c r="L82" s="105">
        <f>903537283-11250000</f>
        <v>892287283</v>
      </c>
      <c r="M82" s="16"/>
      <c r="N82" s="7"/>
    </row>
    <row r="83" spans="1:14" s="21" customFormat="1" ht="22.9" customHeight="1" x14ac:dyDescent="0.25">
      <c r="A83" s="5" t="s">
        <v>99</v>
      </c>
      <c r="B83" s="38"/>
      <c r="C83" s="38"/>
      <c r="D83" s="11"/>
      <c r="E83" s="38"/>
      <c r="F83" s="93">
        <v>-122138877</v>
      </c>
      <c r="G83" s="10"/>
      <c r="H83" s="93">
        <f>-323600644+9000000</f>
        <v>-314600644</v>
      </c>
      <c r="I83" s="52"/>
      <c r="J83" s="93">
        <v>-122138877</v>
      </c>
      <c r="K83" s="10"/>
      <c r="L83" s="93">
        <f>-323600644+9000000</f>
        <v>-314600644</v>
      </c>
      <c r="M83" s="16"/>
      <c r="N83" s="7"/>
    </row>
    <row r="84" spans="1:14" s="21" customFormat="1" ht="22.9" customHeight="1" x14ac:dyDescent="0.25">
      <c r="A84" s="5" t="s">
        <v>100</v>
      </c>
      <c r="B84" s="38"/>
      <c r="C84" s="38"/>
      <c r="D84" s="11"/>
      <c r="E84" s="38"/>
      <c r="F84" s="112">
        <v>219507000</v>
      </c>
      <c r="G84" s="10"/>
      <c r="H84" s="105">
        <v>216687949</v>
      </c>
      <c r="I84" s="52"/>
      <c r="J84" s="105">
        <v>219507000</v>
      </c>
      <c r="K84" s="10"/>
      <c r="L84" s="105">
        <v>216687949</v>
      </c>
      <c r="M84" s="16"/>
      <c r="N84" s="7"/>
    </row>
    <row r="85" spans="1:14" s="21" customFormat="1" ht="22.9" customHeight="1" x14ac:dyDescent="0.25">
      <c r="A85" s="5" t="s">
        <v>40</v>
      </c>
      <c r="B85" s="38"/>
      <c r="C85" s="38"/>
      <c r="D85" s="11"/>
      <c r="E85" s="38"/>
      <c r="F85" s="112">
        <v>131415825</v>
      </c>
      <c r="G85" s="10"/>
      <c r="H85" s="105">
        <v>111035337</v>
      </c>
      <c r="I85" s="52"/>
      <c r="J85" s="105">
        <v>131415825</v>
      </c>
      <c r="K85" s="10"/>
      <c r="L85" s="105">
        <v>111035337</v>
      </c>
      <c r="M85" s="16"/>
      <c r="N85" s="7"/>
    </row>
    <row r="86" spans="1:14" s="21" customFormat="1" ht="22.9" customHeight="1" x14ac:dyDescent="0.25">
      <c r="A86" s="5" t="s">
        <v>36</v>
      </c>
      <c r="B86" s="38"/>
      <c r="C86" s="38"/>
      <c r="D86" s="11"/>
      <c r="E86" s="38"/>
      <c r="F86" s="112">
        <v>190967474</v>
      </c>
      <c r="G86" s="10"/>
      <c r="H86" s="105">
        <v>173869623</v>
      </c>
      <c r="I86" s="52"/>
      <c r="J86" s="105">
        <v>190967474</v>
      </c>
      <c r="K86" s="10"/>
      <c r="L86" s="105">
        <v>173869623</v>
      </c>
      <c r="M86" s="16"/>
      <c r="N86" s="7"/>
    </row>
    <row r="87" spans="1:14" s="21" customFormat="1" ht="22.9" customHeight="1" x14ac:dyDescent="0.25">
      <c r="A87" s="4" t="s">
        <v>101</v>
      </c>
      <c r="B87" s="38"/>
      <c r="C87" s="38"/>
      <c r="D87" s="38"/>
      <c r="E87" s="38"/>
      <c r="F87" s="27">
        <f>SUM(F82:F86)</f>
        <v>1230273966</v>
      </c>
      <c r="G87" s="10"/>
      <c r="H87" s="27">
        <f>SUM(H82:H86)</f>
        <v>1079279548</v>
      </c>
      <c r="I87" s="52"/>
      <c r="J87" s="27">
        <f>SUM(J82:J86)</f>
        <v>1230273966</v>
      </c>
      <c r="K87" s="10"/>
      <c r="L87" s="27">
        <f>SUM(L82:L86)</f>
        <v>1079279548</v>
      </c>
      <c r="M87" s="16"/>
      <c r="N87" s="7"/>
    </row>
    <row r="88" spans="1:14" s="21" customFormat="1" ht="22.9" customHeight="1" x14ac:dyDescent="0.25">
      <c r="A88" s="4" t="s">
        <v>177</v>
      </c>
      <c r="B88" s="22"/>
      <c r="C88" s="22"/>
      <c r="D88" s="22"/>
      <c r="E88" s="22"/>
      <c r="F88" s="53">
        <f>SUM(F80-F87)</f>
        <v>23658669</v>
      </c>
      <c r="G88" s="105"/>
      <c r="H88" s="53">
        <f>SUM(H80-H87)</f>
        <v>90473842</v>
      </c>
      <c r="I88" s="105"/>
      <c r="J88" s="53">
        <f>SUM(J80-J87)</f>
        <v>25223570</v>
      </c>
      <c r="K88" s="105"/>
      <c r="L88" s="53">
        <f>SUM(L80-L87)</f>
        <v>92321025</v>
      </c>
      <c r="M88" s="16"/>
      <c r="N88" s="7"/>
    </row>
    <row r="89" spans="1:14" s="21" customFormat="1" ht="22.9" customHeight="1" x14ac:dyDescent="0.25">
      <c r="A89" s="5" t="s">
        <v>70</v>
      </c>
      <c r="B89" s="11"/>
      <c r="C89" s="11"/>
      <c r="D89" s="11" t="s">
        <v>141</v>
      </c>
      <c r="E89" s="11"/>
      <c r="F89" s="10">
        <v>-5123741</v>
      </c>
      <c r="G89" s="51"/>
      <c r="H89" s="10">
        <v>-14604227</v>
      </c>
      <c r="I89" s="12"/>
      <c r="J89" s="10">
        <v>-5436721</v>
      </c>
      <c r="K89" s="51"/>
      <c r="L89" s="10">
        <v>-14604227</v>
      </c>
      <c r="M89" s="16"/>
      <c r="N89" s="7"/>
    </row>
    <row r="90" spans="1:14" s="21" customFormat="1" ht="22.9" customHeight="1" thickBot="1" x14ac:dyDescent="0.3">
      <c r="A90" s="20" t="s">
        <v>125</v>
      </c>
      <c r="B90" s="11"/>
      <c r="C90" s="11"/>
      <c r="D90" s="11"/>
      <c r="E90" s="11"/>
      <c r="F90" s="54">
        <f>SUM(F88:F89)</f>
        <v>18534928</v>
      </c>
      <c r="G90" s="55"/>
      <c r="H90" s="54">
        <f>SUM(H88:H89)</f>
        <v>75869615</v>
      </c>
      <c r="I90" s="52"/>
      <c r="J90" s="54">
        <f>SUM(J88:J89)</f>
        <v>19786849</v>
      </c>
      <c r="K90" s="55"/>
      <c r="L90" s="54">
        <f>SUM(L88:L89)</f>
        <v>77716798</v>
      </c>
      <c r="M90" s="16"/>
      <c r="N90" s="7"/>
    </row>
    <row r="91" spans="1:14" s="21" customFormat="1" ht="22.9" customHeight="1" thickTop="1" x14ac:dyDescent="0.25">
      <c r="A91" s="20"/>
      <c r="B91" s="11"/>
      <c r="C91" s="11"/>
      <c r="D91" s="11"/>
      <c r="E91" s="11"/>
      <c r="F91" s="53"/>
      <c r="G91" s="55"/>
      <c r="H91" s="53"/>
      <c r="I91" s="52"/>
      <c r="J91" s="53"/>
      <c r="K91" s="55"/>
      <c r="L91" s="53"/>
      <c r="M91" s="16"/>
      <c r="N91" s="7"/>
    </row>
    <row r="92" spans="1:14" s="21" customFormat="1" ht="22.9" customHeight="1" x14ac:dyDescent="0.25">
      <c r="A92" s="56" t="s">
        <v>178</v>
      </c>
      <c r="B92" s="6"/>
      <c r="C92" s="6"/>
      <c r="D92" s="11" t="s">
        <v>172</v>
      </c>
      <c r="E92" s="57"/>
      <c r="F92" s="57"/>
      <c r="G92" s="57"/>
      <c r="H92" s="57"/>
      <c r="I92" s="57"/>
      <c r="J92" s="57"/>
      <c r="K92" s="57"/>
      <c r="L92" s="57"/>
      <c r="M92" s="16"/>
      <c r="N92" s="7"/>
    </row>
    <row r="93" spans="1:14" s="21" customFormat="1" ht="22.9" customHeight="1" thickBot="1" x14ac:dyDescent="0.3">
      <c r="A93" s="58" t="s">
        <v>179</v>
      </c>
      <c r="B93" s="6"/>
      <c r="C93" s="6"/>
      <c r="D93" s="8"/>
      <c r="E93" s="6"/>
      <c r="F93" s="59">
        <f>SUM(F90/35000000)</f>
        <v>0.52956937142857141</v>
      </c>
      <c r="G93" s="57"/>
      <c r="H93" s="59">
        <f>SUM(H90/35000000)</f>
        <v>2.1677032857142855</v>
      </c>
      <c r="I93" s="60"/>
      <c r="J93" s="59">
        <f>SUM(J90/35000000)</f>
        <v>0.56533854285714291</v>
      </c>
      <c r="K93" s="60"/>
      <c r="L93" s="59">
        <f>SUM(L90/35000000)</f>
        <v>2.2204799428571427</v>
      </c>
      <c r="M93" s="16"/>
      <c r="N93" s="7"/>
    </row>
    <row r="94" spans="1:14" s="21" customFormat="1" ht="22.9" customHeight="1" thickTop="1" x14ac:dyDescent="0.25">
      <c r="A94" s="23"/>
      <c r="B94" s="22"/>
      <c r="C94" s="22"/>
      <c r="D94" s="22"/>
      <c r="E94" s="22"/>
      <c r="F94" s="10"/>
      <c r="G94" s="10"/>
      <c r="H94" s="10"/>
      <c r="I94" s="22"/>
      <c r="J94" s="10"/>
      <c r="K94" s="10"/>
      <c r="L94" s="10"/>
      <c r="M94" s="16"/>
      <c r="N94" s="7"/>
    </row>
    <row r="95" spans="1:14" s="21" customFormat="1" ht="22.9" customHeight="1" x14ac:dyDescent="0.25">
      <c r="A95" s="30" t="s">
        <v>13</v>
      </c>
      <c r="B95" s="22"/>
      <c r="C95" s="22"/>
      <c r="D95" s="22"/>
      <c r="E95" s="22"/>
      <c r="F95" s="10"/>
      <c r="G95" s="10"/>
      <c r="H95" s="10"/>
      <c r="I95" s="22"/>
      <c r="J95" s="10"/>
      <c r="K95" s="10"/>
      <c r="L95" s="10"/>
      <c r="M95" s="16"/>
      <c r="N95" s="7"/>
    </row>
    <row r="96" spans="1:14" s="21" customFormat="1" ht="22.9" customHeight="1" x14ac:dyDescent="0.25">
      <c r="A96" s="30"/>
      <c r="B96" s="22"/>
      <c r="C96" s="22"/>
      <c r="D96" s="22"/>
      <c r="E96" s="22"/>
      <c r="F96" s="10"/>
      <c r="G96" s="10"/>
      <c r="H96" s="10"/>
      <c r="I96" s="22"/>
      <c r="J96" s="10"/>
      <c r="K96" s="10"/>
      <c r="L96" s="103" t="s">
        <v>130</v>
      </c>
      <c r="M96" s="16"/>
      <c r="N96" s="7"/>
    </row>
    <row r="97" spans="1:14" s="21" customFormat="1" ht="22.9" customHeight="1" x14ac:dyDescent="0.25">
      <c r="A97" s="4" t="s">
        <v>0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16"/>
      <c r="N97" s="7"/>
    </row>
    <row r="98" spans="1:14" s="21" customFormat="1" ht="22.9" customHeight="1" x14ac:dyDescent="0.25">
      <c r="A98" s="4" t="s">
        <v>68</v>
      </c>
      <c r="B98" s="4"/>
      <c r="C98" s="4"/>
      <c r="D98" s="4"/>
      <c r="E98" s="4"/>
      <c r="F98" s="49"/>
      <c r="G98" s="4"/>
      <c r="H98" s="4"/>
      <c r="I98" s="4"/>
      <c r="J98" s="4"/>
      <c r="K98" s="4"/>
      <c r="L98" s="4"/>
      <c r="M98" s="16"/>
      <c r="N98" s="7"/>
    </row>
    <row r="99" spans="1:14" s="21" customFormat="1" ht="22.9" customHeight="1" x14ac:dyDescent="0.25">
      <c r="A99" s="113" t="s">
        <v>152</v>
      </c>
      <c r="B99" s="113"/>
      <c r="C99" s="113"/>
      <c r="D99" s="113"/>
      <c r="E99" s="113"/>
      <c r="F99" s="113"/>
      <c r="G99" s="113"/>
      <c r="H99" s="113"/>
      <c r="I99" s="102"/>
      <c r="J99" s="102"/>
      <c r="K99" s="102"/>
      <c r="L99" s="102"/>
      <c r="M99" s="16"/>
      <c r="N99" s="7"/>
    </row>
    <row r="100" spans="1:14" s="21" customFormat="1" ht="22.9" customHeight="1" x14ac:dyDescent="0.25">
      <c r="A100" s="22"/>
      <c r="D100" s="49"/>
      <c r="F100" s="114"/>
      <c r="G100" s="114"/>
      <c r="H100" s="114"/>
      <c r="J100" s="114" t="s">
        <v>2</v>
      </c>
      <c r="K100" s="114"/>
      <c r="L100" s="114"/>
      <c r="M100" s="16"/>
      <c r="N100" s="7"/>
    </row>
    <row r="101" spans="1:14" s="21" customFormat="1" ht="22.9" customHeight="1" x14ac:dyDescent="0.25">
      <c r="A101" s="22"/>
      <c r="B101" s="22"/>
      <c r="C101" s="22"/>
      <c r="D101" s="22"/>
      <c r="E101" s="22"/>
      <c r="F101" s="3"/>
      <c r="G101" s="3" t="s">
        <v>61</v>
      </c>
      <c r="H101" s="3"/>
      <c r="J101" s="3"/>
      <c r="K101" s="10"/>
      <c r="L101" s="3"/>
      <c r="M101" s="16"/>
      <c r="N101" s="7"/>
    </row>
    <row r="102" spans="1:14" s="21" customFormat="1" ht="22.9" customHeight="1" x14ac:dyDescent="0.25">
      <c r="A102" s="22"/>
      <c r="F102" s="104"/>
      <c r="G102" s="104" t="s">
        <v>75</v>
      </c>
      <c r="H102" s="104"/>
      <c r="J102" s="104"/>
      <c r="K102" s="104" t="s">
        <v>3</v>
      </c>
      <c r="L102" s="104"/>
      <c r="M102" s="16"/>
      <c r="N102" s="7"/>
    </row>
    <row r="103" spans="1:14" s="21" customFormat="1" ht="22.9" customHeight="1" x14ac:dyDescent="0.25">
      <c r="A103" s="22"/>
      <c r="B103" s="37"/>
      <c r="C103" s="37"/>
      <c r="D103" s="24"/>
      <c r="E103" s="37"/>
      <c r="F103" s="42">
        <v>2562</v>
      </c>
      <c r="G103" s="40"/>
      <c r="H103" s="42">
        <v>2561</v>
      </c>
      <c r="I103" s="37"/>
      <c r="J103" s="42">
        <v>2562</v>
      </c>
      <c r="K103" s="40"/>
      <c r="L103" s="42">
        <v>2561</v>
      </c>
      <c r="M103" s="16"/>
      <c r="N103" s="7"/>
    </row>
    <row r="104" spans="1:14" s="21" customFormat="1" ht="22.9" customHeight="1" x14ac:dyDescent="0.25">
      <c r="A104" s="22"/>
      <c r="B104" s="37"/>
      <c r="C104" s="37"/>
      <c r="D104" s="24"/>
      <c r="E104" s="37"/>
      <c r="F104" s="1"/>
      <c r="G104" s="45"/>
      <c r="H104" s="1"/>
      <c r="I104" s="24"/>
      <c r="J104" s="1"/>
      <c r="K104" s="45"/>
      <c r="L104" s="1"/>
      <c r="M104" s="16"/>
      <c r="N104" s="7"/>
    </row>
    <row r="105" spans="1:14" s="21" customFormat="1" ht="22.9" customHeight="1" x14ac:dyDescent="0.25">
      <c r="A105" s="20" t="s">
        <v>125</v>
      </c>
      <c r="B105" s="37"/>
      <c r="C105" s="37"/>
      <c r="D105" s="37"/>
      <c r="E105" s="37"/>
      <c r="F105" s="61">
        <f>SUM(F90)</f>
        <v>18534928</v>
      </c>
      <c r="G105" s="51"/>
      <c r="H105" s="61">
        <f>SUM(H90)</f>
        <v>75869615</v>
      </c>
      <c r="I105" s="51"/>
      <c r="J105" s="61">
        <f>SUM(J90)</f>
        <v>19786849</v>
      </c>
      <c r="K105" s="51"/>
      <c r="L105" s="61">
        <f>SUM(L90)</f>
        <v>77716798</v>
      </c>
      <c r="M105" s="16"/>
      <c r="N105" s="7"/>
    </row>
    <row r="106" spans="1:14" s="21" customFormat="1" ht="22.9" customHeight="1" x14ac:dyDescent="0.25">
      <c r="A106" s="102"/>
      <c r="B106" s="37"/>
      <c r="C106" s="37"/>
      <c r="D106" s="37"/>
      <c r="E106" s="37"/>
      <c r="F106" s="53"/>
      <c r="G106" s="51"/>
      <c r="H106" s="53"/>
      <c r="I106" s="51"/>
      <c r="J106" s="53"/>
      <c r="K106" s="51"/>
      <c r="L106" s="53"/>
      <c r="M106" s="16"/>
      <c r="N106" s="7"/>
    </row>
    <row r="107" spans="1:14" s="21" customFormat="1" ht="22.9" customHeight="1" x14ac:dyDescent="0.25">
      <c r="A107" s="20" t="s">
        <v>38</v>
      </c>
      <c r="B107" s="11"/>
      <c r="C107" s="11"/>
      <c r="D107" s="11"/>
      <c r="E107" s="11"/>
      <c r="F107" s="10"/>
      <c r="G107" s="10"/>
      <c r="H107" s="10"/>
      <c r="I107" s="12"/>
      <c r="J107" s="10"/>
      <c r="K107" s="10"/>
      <c r="L107" s="10"/>
      <c r="M107" s="16"/>
      <c r="N107" s="7"/>
    </row>
    <row r="108" spans="1:14" s="21" customFormat="1" ht="22.9" customHeight="1" x14ac:dyDescent="0.25">
      <c r="A108" s="21" t="s">
        <v>84</v>
      </c>
      <c r="B108" s="11"/>
      <c r="C108" s="11"/>
      <c r="D108" s="11"/>
      <c r="E108" s="11"/>
      <c r="F108" s="10"/>
      <c r="G108" s="10"/>
      <c r="H108" s="10"/>
      <c r="I108" s="12"/>
      <c r="J108" s="10"/>
      <c r="K108" s="10"/>
      <c r="L108" s="10"/>
      <c r="M108" s="16"/>
      <c r="N108" s="7"/>
    </row>
    <row r="109" spans="1:14" s="21" customFormat="1" ht="22.9" customHeight="1" x14ac:dyDescent="0.25">
      <c r="A109" s="21" t="s">
        <v>119</v>
      </c>
      <c r="B109" s="11"/>
      <c r="C109" s="11"/>
      <c r="D109" s="11"/>
      <c r="E109" s="11"/>
      <c r="F109" s="10"/>
      <c r="G109" s="10"/>
      <c r="H109" s="10"/>
      <c r="I109" s="12"/>
      <c r="J109" s="10"/>
      <c r="K109" s="10"/>
      <c r="L109" s="10"/>
      <c r="M109" s="16"/>
      <c r="N109" s="7"/>
    </row>
    <row r="110" spans="1:14" s="21" customFormat="1" ht="22.9" customHeight="1" x14ac:dyDescent="0.25">
      <c r="A110" s="21" t="s">
        <v>120</v>
      </c>
      <c r="B110" s="11"/>
      <c r="C110" s="11"/>
      <c r="D110" s="11"/>
      <c r="E110" s="11"/>
      <c r="F110" s="10">
        <v>-2333240</v>
      </c>
      <c r="G110" s="10"/>
      <c r="H110" s="10">
        <v>418188</v>
      </c>
      <c r="I110" s="12"/>
      <c r="J110" s="10">
        <v>0</v>
      </c>
      <c r="K110" s="10"/>
      <c r="L110" s="10">
        <v>0</v>
      </c>
      <c r="M110" s="16"/>
      <c r="N110" s="7"/>
    </row>
    <row r="111" spans="1:14" s="21" customFormat="1" ht="22.9" customHeight="1" x14ac:dyDescent="0.25">
      <c r="A111" s="5" t="s">
        <v>142</v>
      </c>
      <c r="B111" s="11"/>
      <c r="C111" s="11"/>
      <c r="D111" s="11"/>
      <c r="E111" s="11"/>
      <c r="F111" s="10">
        <v>65696825</v>
      </c>
      <c r="G111" s="10"/>
      <c r="H111" s="10">
        <v>-117972456</v>
      </c>
      <c r="I111" s="12"/>
      <c r="J111" s="10">
        <v>65696825</v>
      </c>
      <c r="K111" s="10"/>
      <c r="L111" s="10">
        <v>-117972456</v>
      </c>
      <c r="M111" s="16"/>
      <c r="N111" s="7"/>
    </row>
    <row r="112" spans="1:14" s="21" customFormat="1" ht="22.9" customHeight="1" x14ac:dyDescent="0.25">
      <c r="A112" s="5" t="s">
        <v>86</v>
      </c>
      <c r="B112" s="11"/>
      <c r="C112" s="11"/>
      <c r="D112" s="11"/>
      <c r="E112" s="11"/>
      <c r="F112" s="33">
        <v>-12672717</v>
      </c>
      <c r="G112" s="10"/>
      <c r="H112" s="33">
        <v>23594491</v>
      </c>
      <c r="I112" s="12"/>
      <c r="J112" s="33">
        <v>-13139365</v>
      </c>
      <c r="K112" s="10"/>
      <c r="L112" s="33">
        <v>23594491</v>
      </c>
      <c r="M112" s="16"/>
      <c r="N112" s="7"/>
    </row>
    <row r="113" spans="1:14" s="21" customFormat="1" ht="22.9" customHeight="1" x14ac:dyDescent="0.25">
      <c r="A113" s="21" t="s">
        <v>85</v>
      </c>
      <c r="B113" s="11"/>
      <c r="C113" s="11"/>
      <c r="D113" s="11"/>
      <c r="E113" s="11"/>
      <c r="F113" s="9"/>
      <c r="G113" s="10"/>
      <c r="H113" s="9"/>
      <c r="I113" s="12"/>
      <c r="J113" s="9"/>
      <c r="K113" s="10"/>
      <c r="L113" s="9"/>
      <c r="M113" s="16"/>
      <c r="N113" s="7"/>
    </row>
    <row r="114" spans="1:14" s="21" customFormat="1" ht="22.9" customHeight="1" x14ac:dyDescent="0.25">
      <c r="A114" s="21" t="s">
        <v>109</v>
      </c>
      <c r="B114" s="11"/>
      <c r="C114" s="11"/>
      <c r="D114" s="11"/>
      <c r="E114" s="11"/>
      <c r="F114" s="33">
        <f>SUM(F110:F112)</f>
        <v>50690868</v>
      </c>
      <c r="G114" s="9"/>
      <c r="H114" s="33">
        <f>SUM(H110:H112)</f>
        <v>-93959777</v>
      </c>
      <c r="I114" s="52"/>
      <c r="J114" s="33">
        <f>SUM(J110:J112)</f>
        <v>52557460</v>
      </c>
      <c r="K114" s="9"/>
      <c r="L114" s="33">
        <f>SUM(L110:L112)</f>
        <v>-94377965</v>
      </c>
      <c r="M114" s="16"/>
      <c r="N114" s="7"/>
    </row>
    <row r="115" spans="1:14" s="21" customFormat="1" ht="22.9" customHeight="1" x14ac:dyDescent="0.25">
      <c r="B115" s="11"/>
      <c r="C115" s="11"/>
      <c r="D115" s="11"/>
      <c r="E115" s="11"/>
      <c r="F115" s="9"/>
      <c r="G115" s="9"/>
      <c r="H115" s="9"/>
      <c r="I115" s="52"/>
      <c r="J115" s="9"/>
      <c r="K115" s="9"/>
      <c r="L115" s="9"/>
      <c r="M115" s="16"/>
      <c r="N115" s="7"/>
    </row>
    <row r="116" spans="1:14" s="21" customFormat="1" ht="22.9" customHeight="1" thickBot="1" x14ac:dyDescent="0.3">
      <c r="A116" s="4" t="s">
        <v>150</v>
      </c>
      <c r="B116" s="22"/>
      <c r="C116" s="22"/>
      <c r="D116" s="22"/>
      <c r="E116" s="22"/>
      <c r="F116" s="62">
        <f>F105+F114</f>
        <v>69225796</v>
      </c>
      <c r="G116" s="51"/>
      <c r="H116" s="62">
        <f>H105+H114</f>
        <v>-18090162</v>
      </c>
      <c r="I116" s="105"/>
      <c r="J116" s="62">
        <f>J105+J114</f>
        <v>72344309</v>
      </c>
      <c r="K116" s="51"/>
      <c r="L116" s="62">
        <f>L105+L114</f>
        <v>-16661167</v>
      </c>
      <c r="M116" s="16"/>
      <c r="N116" s="7"/>
    </row>
    <row r="117" spans="1:14" s="21" customFormat="1" ht="22.9" customHeight="1" thickTop="1" x14ac:dyDescent="0.25">
      <c r="A117" s="23"/>
      <c r="B117" s="22"/>
      <c r="C117" s="22"/>
      <c r="D117" s="22"/>
      <c r="E117" s="22"/>
      <c r="F117" s="10"/>
      <c r="G117" s="10"/>
      <c r="H117" s="10"/>
      <c r="I117" s="22"/>
      <c r="J117" s="10"/>
      <c r="K117" s="10"/>
      <c r="L117" s="10"/>
      <c r="M117" s="16"/>
      <c r="N117" s="7"/>
    </row>
    <row r="118" spans="1:14" s="21" customFormat="1" ht="22.9" customHeight="1" x14ac:dyDescent="0.25">
      <c r="A118" s="30" t="s">
        <v>13</v>
      </c>
      <c r="B118" s="22"/>
      <c r="C118" s="22"/>
      <c r="D118" s="22"/>
      <c r="E118" s="22"/>
      <c r="F118" s="10"/>
      <c r="G118" s="10"/>
      <c r="H118" s="10"/>
      <c r="I118" s="22"/>
      <c r="J118" s="10"/>
      <c r="K118" s="10"/>
      <c r="L118" s="10"/>
      <c r="M118" s="17"/>
      <c r="N118" s="7"/>
    </row>
    <row r="119" spans="1:14" s="21" customFormat="1" ht="22.9" customHeight="1" x14ac:dyDescent="0.25">
      <c r="A119" s="30"/>
      <c r="B119" s="22"/>
      <c r="C119" s="22"/>
      <c r="D119" s="22"/>
      <c r="E119" s="22"/>
      <c r="F119" s="10"/>
      <c r="G119" s="10"/>
      <c r="H119" s="10"/>
      <c r="I119" s="22"/>
      <c r="J119" s="10"/>
      <c r="K119" s="10"/>
      <c r="L119" s="103" t="s">
        <v>130</v>
      </c>
      <c r="M119" s="17"/>
      <c r="N119" s="7"/>
    </row>
    <row r="120" spans="1:14" s="21" customFormat="1" ht="22.9" customHeight="1" outlineLevel="1" x14ac:dyDescent="0.25">
      <c r="A120" s="113" t="s">
        <v>0</v>
      </c>
      <c r="B120" s="113"/>
      <c r="C120" s="113"/>
      <c r="D120" s="113"/>
      <c r="E120" s="113"/>
      <c r="F120" s="113"/>
      <c r="G120" s="113"/>
      <c r="H120" s="113"/>
      <c r="I120" s="15"/>
      <c r="J120" s="15"/>
      <c r="K120" s="15"/>
      <c r="L120" s="15"/>
      <c r="M120" s="15"/>
      <c r="N120" s="7"/>
    </row>
    <row r="121" spans="1:14" s="21" customFormat="1" ht="22.9" customHeight="1" outlineLevel="1" x14ac:dyDescent="0.25">
      <c r="A121" s="15" t="s">
        <v>39</v>
      </c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7"/>
    </row>
    <row r="122" spans="1:14" s="21" customFormat="1" ht="22.9" customHeight="1" outlineLevel="1" x14ac:dyDescent="0.25">
      <c r="A122" s="113" t="s">
        <v>152</v>
      </c>
      <c r="B122" s="113"/>
      <c r="C122" s="113"/>
      <c r="D122" s="113"/>
      <c r="E122" s="113"/>
      <c r="F122" s="113"/>
      <c r="G122" s="113"/>
      <c r="H122" s="113"/>
      <c r="I122" s="102"/>
      <c r="J122" s="102"/>
      <c r="K122" s="102"/>
      <c r="L122" s="102"/>
      <c r="M122" s="63"/>
      <c r="N122" s="7"/>
    </row>
    <row r="123" spans="1:14" s="21" customFormat="1" ht="22.9" customHeight="1" outlineLevel="1" x14ac:dyDescent="0.25">
      <c r="A123" s="22"/>
      <c r="F123" s="114"/>
      <c r="G123" s="114"/>
      <c r="H123" s="114"/>
      <c r="J123" s="114" t="s">
        <v>2</v>
      </c>
      <c r="K123" s="114"/>
      <c r="L123" s="114"/>
      <c r="M123" s="17"/>
      <c r="N123" s="7"/>
    </row>
    <row r="124" spans="1:14" s="21" customFormat="1" ht="22.9" customHeight="1" outlineLevel="1" x14ac:dyDescent="0.25">
      <c r="A124" s="22"/>
      <c r="B124" s="22"/>
      <c r="C124" s="22"/>
      <c r="D124" s="22"/>
      <c r="E124" s="22"/>
      <c r="F124" s="3"/>
      <c r="G124" s="3" t="s">
        <v>61</v>
      </c>
      <c r="H124" s="3"/>
      <c r="J124" s="3"/>
      <c r="K124" s="10"/>
      <c r="L124" s="3"/>
      <c r="M124" s="16"/>
      <c r="N124" s="7"/>
    </row>
    <row r="125" spans="1:14" s="21" customFormat="1" ht="22.9" customHeight="1" outlineLevel="1" x14ac:dyDescent="0.25">
      <c r="A125" s="22"/>
      <c r="F125" s="104"/>
      <c r="G125" s="104" t="s">
        <v>75</v>
      </c>
      <c r="H125" s="104"/>
      <c r="J125" s="104"/>
      <c r="K125" s="104" t="s">
        <v>3</v>
      </c>
      <c r="L125" s="104"/>
      <c r="M125" s="17"/>
      <c r="N125" s="7"/>
    </row>
    <row r="126" spans="1:14" s="21" customFormat="1" ht="22.9" customHeight="1" outlineLevel="1" x14ac:dyDescent="0.25">
      <c r="A126" s="22"/>
      <c r="B126" s="37"/>
      <c r="C126" s="37"/>
      <c r="D126" s="37"/>
      <c r="E126" s="37"/>
      <c r="F126" s="42">
        <v>2562</v>
      </c>
      <c r="G126" s="40"/>
      <c r="H126" s="42">
        <v>2561</v>
      </c>
      <c r="I126" s="37"/>
      <c r="J126" s="42">
        <v>2562</v>
      </c>
      <c r="K126" s="40"/>
      <c r="L126" s="42">
        <v>2561</v>
      </c>
      <c r="M126" s="24"/>
      <c r="N126" s="7"/>
    </row>
    <row r="127" spans="1:14" s="21" customFormat="1" ht="22.9" customHeight="1" outlineLevel="1" x14ac:dyDescent="0.25">
      <c r="A127" s="117" t="s">
        <v>122</v>
      </c>
      <c r="B127" s="117"/>
      <c r="C127" s="117"/>
      <c r="D127" s="117"/>
      <c r="E127" s="117"/>
      <c r="F127" s="64"/>
      <c r="G127" s="64"/>
      <c r="H127" s="64"/>
      <c r="J127" s="64"/>
      <c r="K127" s="64"/>
      <c r="L127" s="64"/>
      <c r="M127" s="17"/>
      <c r="N127" s="7"/>
    </row>
    <row r="128" spans="1:14" s="21" customFormat="1" ht="22.9" customHeight="1" outlineLevel="1" x14ac:dyDescent="0.25">
      <c r="A128" s="65" t="s">
        <v>57</v>
      </c>
      <c r="B128" s="106"/>
      <c r="C128" s="106"/>
      <c r="D128" s="106"/>
      <c r="E128" s="106"/>
      <c r="F128" s="10">
        <v>1409042116</v>
      </c>
      <c r="G128" s="66"/>
      <c r="H128" s="10">
        <v>1379439098</v>
      </c>
      <c r="I128" s="67"/>
      <c r="J128" s="10">
        <v>1409042116</v>
      </c>
      <c r="K128" s="66"/>
      <c r="L128" s="10">
        <v>1379439098</v>
      </c>
      <c r="M128" s="68"/>
      <c r="N128" s="7"/>
    </row>
    <row r="129" spans="1:14" s="21" customFormat="1" ht="22.9" customHeight="1" outlineLevel="1" x14ac:dyDescent="0.25">
      <c r="A129" s="39" t="s">
        <v>180</v>
      </c>
      <c r="B129" s="68"/>
      <c r="C129" s="69"/>
      <c r="D129" s="69"/>
      <c r="E129" s="68"/>
      <c r="F129" s="70">
        <v>8067855</v>
      </c>
      <c r="G129" s="71"/>
      <c r="H129" s="70">
        <v>-77040589</v>
      </c>
      <c r="I129" s="72"/>
      <c r="J129" s="70">
        <v>8067855</v>
      </c>
      <c r="K129" s="71"/>
      <c r="L129" s="70">
        <v>-77040589</v>
      </c>
      <c r="M129" s="68"/>
      <c r="N129" s="7"/>
    </row>
    <row r="130" spans="1:14" s="21" customFormat="1" ht="22.9" customHeight="1" outlineLevel="1" x14ac:dyDescent="0.25">
      <c r="A130" s="39" t="s">
        <v>41</v>
      </c>
      <c r="B130" s="73"/>
      <c r="C130" s="74"/>
      <c r="D130" s="74"/>
      <c r="E130" s="73"/>
      <c r="F130" s="71">
        <v>14185416</v>
      </c>
      <c r="G130" s="71"/>
      <c r="H130" s="71">
        <v>15708112</v>
      </c>
      <c r="I130" s="66"/>
      <c r="J130" s="71">
        <v>14185416</v>
      </c>
      <c r="K130" s="71"/>
      <c r="L130" s="71">
        <v>15708112</v>
      </c>
      <c r="M130" s="73"/>
      <c r="N130" s="7"/>
    </row>
    <row r="131" spans="1:14" s="21" customFormat="1" ht="22.9" customHeight="1" outlineLevel="1" x14ac:dyDescent="0.25">
      <c r="A131" s="39" t="s">
        <v>42</v>
      </c>
      <c r="B131" s="73"/>
      <c r="C131" s="74"/>
      <c r="D131" s="74"/>
      <c r="E131" s="73"/>
      <c r="F131" s="71">
        <v>34410765</v>
      </c>
      <c r="G131" s="71"/>
      <c r="H131" s="71">
        <v>38900338</v>
      </c>
      <c r="I131" s="66"/>
      <c r="J131" s="71">
        <v>34410765</v>
      </c>
      <c r="K131" s="71"/>
      <c r="L131" s="71">
        <v>38900338</v>
      </c>
      <c r="M131" s="73"/>
      <c r="N131" s="7"/>
    </row>
    <row r="132" spans="1:14" s="21" customFormat="1" ht="22.9" customHeight="1" outlineLevel="1" x14ac:dyDescent="0.25">
      <c r="A132" s="39" t="s">
        <v>37</v>
      </c>
      <c r="B132" s="73"/>
      <c r="C132" s="39"/>
      <c r="D132" s="39"/>
      <c r="E132" s="73"/>
      <c r="F132" s="71">
        <v>1669084</v>
      </c>
      <c r="G132" s="71"/>
      <c r="H132" s="71">
        <v>2610692</v>
      </c>
      <c r="I132" s="66"/>
      <c r="J132" s="71">
        <v>1669084</v>
      </c>
      <c r="K132" s="71"/>
      <c r="L132" s="71">
        <v>2610692</v>
      </c>
      <c r="M132" s="73"/>
      <c r="N132" s="7"/>
    </row>
    <row r="133" spans="1:14" s="21" customFormat="1" ht="22.9" customHeight="1" outlineLevel="1" x14ac:dyDescent="0.25">
      <c r="A133" s="39" t="s">
        <v>104</v>
      </c>
      <c r="B133" s="73"/>
      <c r="C133" s="39"/>
      <c r="D133" s="39"/>
      <c r="E133" s="73"/>
      <c r="F133" s="71"/>
      <c r="G133" s="71"/>
      <c r="H133" s="71"/>
      <c r="I133" s="66"/>
      <c r="J133" s="71"/>
      <c r="K133" s="71"/>
      <c r="L133" s="71"/>
      <c r="M133" s="73"/>
      <c r="N133" s="7"/>
    </row>
    <row r="134" spans="1:14" s="21" customFormat="1" ht="22.9" customHeight="1" outlineLevel="1" x14ac:dyDescent="0.25">
      <c r="A134" s="39" t="s">
        <v>94</v>
      </c>
      <c r="B134" s="68"/>
      <c r="C134" s="69"/>
      <c r="D134" s="69"/>
      <c r="E134" s="68"/>
      <c r="F134" s="71">
        <v>-728439048</v>
      </c>
      <c r="G134" s="71"/>
      <c r="H134" s="71">
        <v>-749456153</v>
      </c>
      <c r="I134" s="72"/>
      <c r="J134" s="71">
        <v>-728439048</v>
      </c>
      <c r="K134" s="71"/>
      <c r="L134" s="71">
        <v>-749456153</v>
      </c>
      <c r="M134" s="73"/>
      <c r="N134" s="7"/>
    </row>
    <row r="135" spans="1:14" s="21" customFormat="1" ht="22.9" customHeight="1" outlineLevel="1" x14ac:dyDescent="0.25">
      <c r="A135" s="39" t="s">
        <v>58</v>
      </c>
      <c r="B135" s="73"/>
      <c r="C135" s="39"/>
      <c r="D135" s="39"/>
      <c r="E135" s="73"/>
      <c r="F135" s="71">
        <v>-207105410</v>
      </c>
      <c r="G135" s="71"/>
      <c r="H135" s="71">
        <v>-210511750</v>
      </c>
      <c r="I135" s="66"/>
      <c r="J135" s="71">
        <v>-207105410</v>
      </c>
      <c r="K135" s="71"/>
      <c r="L135" s="71">
        <v>-210511750</v>
      </c>
      <c r="M135" s="73"/>
      <c r="N135" s="7"/>
    </row>
    <row r="136" spans="1:14" s="21" customFormat="1" ht="22.9" customHeight="1" outlineLevel="1" x14ac:dyDescent="0.25">
      <c r="A136" s="39" t="s">
        <v>40</v>
      </c>
      <c r="B136" s="68"/>
      <c r="C136" s="69"/>
      <c r="D136" s="69"/>
      <c r="E136" s="68"/>
      <c r="F136" s="71">
        <v>-131415825</v>
      </c>
      <c r="G136" s="71"/>
      <c r="H136" s="71">
        <v>-111035337</v>
      </c>
      <c r="I136" s="72"/>
      <c r="J136" s="71">
        <v>-131415825</v>
      </c>
      <c r="K136" s="71"/>
      <c r="L136" s="71">
        <v>-111035337</v>
      </c>
      <c r="M136" s="73"/>
      <c r="N136" s="7"/>
    </row>
    <row r="137" spans="1:14" s="21" customFormat="1" ht="22.9" customHeight="1" outlineLevel="1" x14ac:dyDescent="0.25">
      <c r="A137" s="39" t="s">
        <v>36</v>
      </c>
      <c r="B137" s="73"/>
      <c r="C137" s="39"/>
      <c r="D137" s="39"/>
      <c r="E137" s="73"/>
      <c r="F137" s="71">
        <v>-158210319</v>
      </c>
      <c r="G137" s="71"/>
      <c r="H137" s="71">
        <v>-146389136</v>
      </c>
      <c r="I137" s="66"/>
      <c r="J137" s="71">
        <v>-158210319</v>
      </c>
      <c r="K137" s="71"/>
      <c r="L137" s="71">
        <v>-146389136</v>
      </c>
      <c r="M137" s="73"/>
      <c r="N137" s="7"/>
    </row>
    <row r="138" spans="1:14" s="21" customFormat="1" ht="22.9" customHeight="1" outlineLevel="1" x14ac:dyDescent="0.25">
      <c r="A138" s="39" t="s">
        <v>70</v>
      </c>
      <c r="B138" s="73"/>
      <c r="C138" s="39"/>
      <c r="D138" s="39"/>
      <c r="E138" s="73"/>
      <c r="F138" s="71">
        <v>-6604909</v>
      </c>
      <c r="G138" s="71"/>
      <c r="H138" s="71">
        <v>-5717365</v>
      </c>
      <c r="I138" s="66"/>
      <c r="J138" s="71">
        <v>-6604909</v>
      </c>
      <c r="K138" s="71"/>
      <c r="L138" s="71">
        <v>-5717365</v>
      </c>
      <c r="M138" s="73"/>
      <c r="N138" s="7"/>
    </row>
    <row r="139" spans="1:14" s="21" customFormat="1" ht="22.9" customHeight="1" outlineLevel="1" x14ac:dyDescent="0.25">
      <c r="A139" s="39" t="s">
        <v>102</v>
      </c>
      <c r="B139" s="73"/>
      <c r="C139" s="39"/>
      <c r="D139" s="39"/>
      <c r="E139" s="73"/>
      <c r="F139" s="71">
        <v>-358964259</v>
      </c>
      <c r="G139" s="71"/>
      <c r="H139" s="71">
        <v>-15880583</v>
      </c>
      <c r="I139" s="66"/>
      <c r="J139" s="71">
        <v>-358964259</v>
      </c>
      <c r="K139" s="71"/>
      <c r="L139" s="71">
        <v>-15880583</v>
      </c>
      <c r="M139" s="73"/>
      <c r="N139" s="7"/>
    </row>
    <row r="140" spans="1:14" s="21" customFormat="1" ht="22.9" customHeight="1" outlineLevel="1" x14ac:dyDescent="0.25">
      <c r="A140" s="39" t="s">
        <v>103</v>
      </c>
      <c r="B140" s="73"/>
      <c r="C140" s="39"/>
      <c r="D140" s="39"/>
      <c r="E140" s="73"/>
      <c r="F140" s="71">
        <v>-198298</v>
      </c>
      <c r="G140" s="71"/>
      <c r="H140" s="71">
        <v>-15338</v>
      </c>
      <c r="I140" s="66"/>
      <c r="J140" s="71">
        <v>-198298</v>
      </c>
      <c r="K140" s="71"/>
      <c r="L140" s="71">
        <v>-15338</v>
      </c>
      <c r="M140" s="73"/>
      <c r="N140" s="7"/>
    </row>
    <row r="141" spans="1:14" s="21" customFormat="1" ht="22.9" customHeight="1" outlineLevel="1" x14ac:dyDescent="0.25">
      <c r="A141" s="39" t="s">
        <v>105</v>
      </c>
      <c r="B141" s="73"/>
      <c r="C141" s="39"/>
      <c r="D141" s="39"/>
      <c r="E141" s="73"/>
      <c r="F141" s="71">
        <v>189109000</v>
      </c>
      <c r="G141" s="71"/>
      <c r="H141" s="71">
        <v>-891000</v>
      </c>
      <c r="I141" s="66"/>
      <c r="J141" s="71">
        <v>189109000</v>
      </c>
      <c r="K141" s="71"/>
      <c r="L141" s="71">
        <v>-891000</v>
      </c>
      <c r="M141" s="73"/>
      <c r="N141" s="7"/>
    </row>
    <row r="142" spans="1:14" s="21" customFormat="1" ht="22.9" customHeight="1" outlineLevel="1" x14ac:dyDescent="0.25">
      <c r="A142" s="75" t="s">
        <v>167</v>
      </c>
      <c r="B142" s="73"/>
      <c r="C142" s="76"/>
      <c r="D142" s="76"/>
      <c r="E142" s="73"/>
      <c r="F142" s="77">
        <f>SUM(F128:F141)</f>
        <v>65546168</v>
      </c>
      <c r="G142" s="71"/>
      <c r="H142" s="77">
        <f>SUM(H128:H141)</f>
        <v>119720989</v>
      </c>
      <c r="I142" s="66"/>
      <c r="J142" s="77">
        <f>SUM(J128:J141)</f>
        <v>65546168</v>
      </c>
      <c r="K142" s="71"/>
      <c r="L142" s="77">
        <f>SUM(L128:L141)</f>
        <v>119720989</v>
      </c>
      <c r="M142" s="73"/>
      <c r="N142" s="7"/>
    </row>
    <row r="143" spans="1:14" s="21" customFormat="1" ht="22.9" customHeight="1" outlineLevel="1" x14ac:dyDescent="0.25">
      <c r="A143" s="15" t="s">
        <v>121</v>
      </c>
      <c r="B143" s="73"/>
      <c r="C143" s="76"/>
      <c r="D143" s="76"/>
      <c r="E143" s="73"/>
      <c r="F143" s="78"/>
      <c r="G143" s="78"/>
      <c r="H143" s="78"/>
      <c r="I143" s="66"/>
      <c r="J143" s="78"/>
      <c r="K143" s="78"/>
      <c r="L143" s="78"/>
      <c r="M143" s="73"/>
      <c r="N143" s="7"/>
    </row>
    <row r="144" spans="1:14" s="21" customFormat="1" ht="22.9" customHeight="1" outlineLevel="1" x14ac:dyDescent="0.25">
      <c r="A144" s="39" t="s">
        <v>107</v>
      </c>
      <c r="B144" s="73"/>
      <c r="C144" s="76"/>
      <c r="D144" s="76"/>
      <c r="E144" s="73"/>
      <c r="F144" s="71">
        <v>-1255019</v>
      </c>
      <c r="G144" s="71"/>
      <c r="H144" s="71">
        <v>-1292631</v>
      </c>
      <c r="I144" s="66"/>
      <c r="J144" s="71">
        <v>-1255019</v>
      </c>
      <c r="K144" s="71"/>
      <c r="L144" s="71">
        <v>-1292631</v>
      </c>
      <c r="M144" s="73"/>
      <c r="N144" s="7"/>
    </row>
    <row r="145" spans="1:14" s="21" customFormat="1" ht="22.9" customHeight="1" outlineLevel="1" x14ac:dyDescent="0.25">
      <c r="A145" s="39" t="s">
        <v>108</v>
      </c>
      <c r="B145" s="16"/>
      <c r="C145" s="76"/>
      <c r="D145" s="76"/>
      <c r="E145" s="16"/>
      <c r="F145" s="71">
        <v>-150000</v>
      </c>
      <c r="G145" s="71"/>
      <c r="H145" s="71">
        <v>-24650800</v>
      </c>
      <c r="I145" s="80"/>
      <c r="J145" s="71">
        <v>-150000</v>
      </c>
      <c r="K145" s="71"/>
      <c r="L145" s="71">
        <v>-24650800</v>
      </c>
      <c r="M145" s="73"/>
      <c r="N145" s="7"/>
    </row>
    <row r="146" spans="1:14" s="21" customFormat="1" ht="22.9" customHeight="1" outlineLevel="1" x14ac:dyDescent="0.25">
      <c r="A146" s="39" t="s">
        <v>106</v>
      </c>
      <c r="B146" s="16"/>
      <c r="C146" s="76"/>
      <c r="D146" s="76"/>
      <c r="E146" s="16"/>
      <c r="F146" s="71">
        <v>10089</v>
      </c>
      <c r="G146" s="71"/>
      <c r="H146" s="71">
        <v>348124</v>
      </c>
      <c r="I146" s="80"/>
      <c r="J146" s="71">
        <v>10089</v>
      </c>
      <c r="K146" s="71"/>
      <c r="L146" s="71">
        <v>348124</v>
      </c>
      <c r="M146" s="79"/>
      <c r="N146" s="7"/>
    </row>
    <row r="147" spans="1:14" s="21" customFormat="1" ht="22.9" customHeight="1" outlineLevel="1" x14ac:dyDescent="0.25">
      <c r="A147" s="81" t="s">
        <v>168</v>
      </c>
      <c r="B147" s="73"/>
      <c r="C147" s="76"/>
      <c r="D147" s="76"/>
      <c r="E147" s="73"/>
      <c r="F147" s="77">
        <f>SUM(F144:F146)</f>
        <v>-1394930</v>
      </c>
      <c r="G147" s="71"/>
      <c r="H147" s="77">
        <f>SUM(H144:H146)</f>
        <v>-25595307</v>
      </c>
      <c r="I147" s="66"/>
      <c r="J147" s="77">
        <f>SUM(J144:J146)</f>
        <v>-1394930</v>
      </c>
      <c r="K147" s="71"/>
      <c r="L147" s="77">
        <f>SUM(L144:L146)</f>
        <v>-25595307</v>
      </c>
      <c r="M147" s="73"/>
      <c r="N147" s="7"/>
    </row>
    <row r="148" spans="1:14" s="21" customFormat="1" ht="22.9" customHeight="1" outlineLevel="1" x14ac:dyDescent="0.25">
      <c r="A148" s="15" t="s">
        <v>123</v>
      </c>
      <c r="B148" s="73"/>
      <c r="C148" s="76"/>
      <c r="D148" s="76"/>
      <c r="E148" s="73"/>
      <c r="F148" s="86"/>
      <c r="G148" s="71"/>
      <c r="H148" s="86"/>
      <c r="I148" s="66"/>
      <c r="J148" s="86"/>
      <c r="K148" s="71"/>
      <c r="L148" s="86"/>
      <c r="M148" s="73"/>
      <c r="N148" s="7"/>
    </row>
    <row r="149" spans="1:14" s="21" customFormat="1" ht="22.9" customHeight="1" outlineLevel="1" x14ac:dyDescent="0.25">
      <c r="A149" s="17" t="s">
        <v>153</v>
      </c>
      <c r="B149" s="73"/>
      <c r="C149" s="76"/>
      <c r="D149" s="76"/>
      <c r="E149" s="73"/>
      <c r="F149" s="82">
        <v>14980</v>
      </c>
      <c r="G149" s="71"/>
      <c r="H149" s="82">
        <v>14573</v>
      </c>
      <c r="I149" s="66"/>
      <c r="J149" s="82">
        <v>14980</v>
      </c>
      <c r="K149" s="71"/>
      <c r="L149" s="82">
        <v>14573</v>
      </c>
      <c r="M149" s="73"/>
      <c r="N149" s="7"/>
    </row>
    <row r="150" spans="1:14" s="21" customFormat="1" ht="22.9" customHeight="1" outlineLevel="1" x14ac:dyDescent="0.25">
      <c r="A150" s="17" t="s">
        <v>83</v>
      </c>
      <c r="B150" s="73"/>
      <c r="C150" s="76"/>
      <c r="D150" s="76"/>
      <c r="E150" s="73"/>
      <c r="F150" s="82">
        <v>-3873557</v>
      </c>
      <c r="G150" s="71"/>
      <c r="H150" s="82">
        <v>-3404290</v>
      </c>
      <c r="I150" s="66"/>
      <c r="J150" s="82">
        <v>-3873557</v>
      </c>
      <c r="K150" s="71"/>
      <c r="L150" s="82">
        <v>-3404290</v>
      </c>
      <c r="M150" s="73"/>
      <c r="N150" s="7"/>
    </row>
    <row r="151" spans="1:14" s="21" customFormat="1" ht="22.9" customHeight="1" outlineLevel="1" x14ac:dyDescent="0.25">
      <c r="A151" s="39" t="s">
        <v>154</v>
      </c>
      <c r="B151" s="73"/>
      <c r="C151" s="76"/>
      <c r="D151" s="76"/>
      <c r="E151" s="73"/>
      <c r="F151" s="82">
        <v>-50999928</v>
      </c>
      <c r="G151" s="71"/>
      <c r="H151" s="82">
        <v>-49499928</v>
      </c>
      <c r="I151" s="66"/>
      <c r="J151" s="82">
        <v>-50999928</v>
      </c>
      <c r="K151" s="71"/>
      <c r="L151" s="82">
        <v>-49499928</v>
      </c>
      <c r="M151" s="73"/>
      <c r="N151" s="7"/>
    </row>
    <row r="152" spans="1:14" s="21" customFormat="1" ht="22.9" customHeight="1" outlineLevel="1" x14ac:dyDescent="0.25">
      <c r="A152" s="81" t="s">
        <v>79</v>
      </c>
      <c r="B152" s="73"/>
      <c r="C152" s="76"/>
      <c r="D152" s="76"/>
      <c r="E152" s="73"/>
      <c r="F152" s="77">
        <f>SUM(F149:F151)</f>
        <v>-54858505</v>
      </c>
      <c r="G152" s="71"/>
      <c r="H152" s="77">
        <f>SUM(H149:H151)</f>
        <v>-52889645</v>
      </c>
      <c r="I152" s="66"/>
      <c r="J152" s="77">
        <f>SUM(J149:J151)</f>
        <v>-54858505</v>
      </c>
      <c r="K152" s="71"/>
      <c r="L152" s="77">
        <f>SUM(L149:L151)</f>
        <v>-52889645</v>
      </c>
      <c r="M152" s="73"/>
      <c r="N152" s="7"/>
    </row>
    <row r="153" spans="1:14" s="21" customFormat="1" ht="22.9" customHeight="1" outlineLevel="1" x14ac:dyDescent="0.25">
      <c r="A153" s="15" t="s">
        <v>169</v>
      </c>
      <c r="B153" s="39"/>
      <c r="C153" s="39"/>
      <c r="D153" s="39"/>
      <c r="E153" s="39"/>
      <c r="F153" s="78">
        <f>+F147+F142+F152</f>
        <v>9292733</v>
      </c>
      <c r="G153" s="78"/>
      <c r="H153" s="78">
        <f>+H147+H142+H152</f>
        <v>41236037</v>
      </c>
      <c r="I153" s="78"/>
      <c r="J153" s="78">
        <f>+J147+J142+J152</f>
        <v>9292733</v>
      </c>
      <c r="K153" s="78"/>
      <c r="L153" s="78">
        <f>+L147+L142+L152</f>
        <v>41236037</v>
      </c>
      <c r="M153" s="16"/>
      <c r="N153" s="7"/>
    </row>
    <row r="154" spans="1:14" s="21" customFormat="1" ht="22.9" customHeight="1" outlineLevel="1" x14ac:dyDescent="0.25">
      <c r="A154" s="17" t="s">
        <v>131</v>
      </c>
      <c r="B154" s="39"/>
      <c r="C154" s="39"/>
      <c r="D154" s="39"/>
      <c r="E154" s="39"/>
      <c r="F154" s="78">
        <v>119443830</v>
      </c>
      <c r="G154" s="78"/>
      <c r="H154" s="78">
        <v>110457820</v>
      </c>
      <c r="I154" s="78"/>
      <c r="J154" s="78">
        <v>119443830</v>
      </c>
      <c r="K154" s="78"/>
      <c r="L154" s="78">
        <v>110457820</v>
      </c>
      <c r="M154" s="73"/>
      <c r="N154" s="7"/>
    </row>
    <row r="155" spans="1:14" s="21" customFormat="1" ht="22.9" customHeight="1" outlineLevel="1" thickBot="1" x14ac:dyDescent="0.3">
      <c r="A155" s="15" t="s">
        <v>132</v>
      </c>
      <c r="B155" s="39"/>
      <c r="C155" s="39"/>
      <c r="D155" s="39"/>
      <c r="E155" s="39"/>
      <c r="F155" s="83">
        <f>SUM(F153:F154)</f>
        <v>128736563</v>
      </c>
      <c r="G155" s="78"/>
      <c r="H155" s="83">
        <f>SUM(H153:H154)</f>
        <v>151693857</v>
      </c>
      <c r="I155" s="78"/>
      <c r="J155" s="83">
        <f>SUM(J153:J154)</f>
        <v>128736563</v>
      </c>
      <c r="K155" s="78"/>
      <c r="L155" s="83">
        <f>SUM(L153:L154)</f>
        <v>151693857</v>
      </c>
      <c r="M155" s="73"/>
      <c r="N155" s="7"/>
    </row>
    <row r="156" spans="1:14" s="21" customFormat="1" ht="22.9" customHeight="1" outlineLevel="1" thickTop="1" x14ac:dyDescent="0.25">
      <c r="A156" s="15"/>
      <c r="B156" s="39"/>
      <c r="C156" s="39"/>
      <c r="D156" s="39"/>
      <c r="E156" s="39"/>
      <c r="F156" s="78"/>
      <c r="G156" s="78"/>
      <c r="H156" s="78"/>
      <c r="I156" s="78"/>
      <c r="J156" s="78">
        <f>J155-bs!J11</f>
        <v>0</v>
      </c>
      <c r="K156" s="78"/>
      <c r="L156" s="78"/>
      <c r="M156" s="73"/>
      <c r="N156" s="7"/>
    </row>
    <row r="157" spans="1:14" s="21" customFormat="1" ht="22.9" customHeight="1" outlineLevel="1" x14ac:dyDescent="0.25">
      <c r="A157" s="30" t="s">
        <v>13</v>
      </c>
      <c r="B157" s="73"/>
      <c r="C157" s="76"/>
      <c r="D157" s="76"/>
      <c r="E157" s="73"/>
      <c r="F157" s="84"/>
      <c r="G157" s="57"/>
      <c r="H157" s="84"/>
      <c r="I157" s="73"/>
      <c r="J157" s="84"/>
      <c r="K157" s="57"/>
      <c r="L157" s="84"/>
      <c r="M157" s="73"/>
      <c r="N157" s="7"/>
    </row>
  </sheetData>
  <mergeCells count="17">
    <mergeCell ref="A4:H4"/>
    <mergeCell ref="F5:H5"/>
    <mergeCell ref="J5:L5"/>
    <mergeCell ref="A40:H40"/>
    <mergeCell ref="F41:H41"/>
    <mergeCell ref="J41:L41"/>
    <mergeCell ref="A127:E127"/>
    <mergeCell ref="A120:H120"/>
    <mergeCell ref="A122:H122"/>
    <mergeCell ref="F123:H123"/>
    <mergeCell ref="J123:L123"/>
    <mergeCell ref="A63:H63"/>
    <mergeCell ref="F64:H64"/>
    <mergeCell ref="J64:L64"/>
    <mergeCell ref="A99:H99"/>
    <mergeCell ref="F100:H100"/>
    <mergeCell ref="J100:L100"/>
  </mergeCells>
  <printOptions horizontalCentered="1"/>
  <pageMargins left="0.8" right="0.4" top="0.90551181102362199" bottom="0" header="0.31496062992126" footer="0.31496062992126"/>
  <pageSetup paperSize="9" scale="72" orientation="portrait" r:id="rId1"/>
  <rowBreaks count="4" manualBreakCount="4">
    <brk id="36" max="11" man="1"/>
    <brk id="59" max="16383" man="1"/>
    <brk id="95" max="16383" man="1"/>
    <brk id="118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6"/>
  <sheetViews>
    <sheetView showGridLines="0" view="pageBreakPreview" topLeftCell="A22" zoomScale="85" zoomScaleNormal="80" zoomScaleSheetLayoutView="85" workbookViewId="0">
      <selection activeCell="E37" sqref="E37"/>
    </sheetView>
  </sheetViews>
  <sheetFormatPr defaultColWidth="9" defaultRowHeight="24" customHeight="1" x14ac:dyDescent="0.25"/>
  <cols>
    <col min="1" max="1" width="32.75" style="8" customWidth="1"/>
    <col min="2" max="2" width="1.375" style="8" customWidth="1"/>
    <col min="3" max="3" width="13.375" style="8" customWidth="1"/>
    <col min="4" max="4" width="0.875" style="8" customWidth="1"/>
    <col min="5" max="5" width="13.375" style="8" customWidth="1"/>
    <col min="6" max="6" width="0.875" style="8" customWidth="1"/>
    <col min="7" max="7" width="14.625" style="8" customWidth="1"/>
    <col min="8" max="8" width="0.875" style="8" customWidth="1"/>
    <col min="9" max="9" width="13.375" style="8" customWidth="1"/>
    <col min="10" max="10" width="0.875" style="8" customWidth="1"/>
    <col min="11" max="11" width="14.375" style="8" customWidth="1"/>
    <col min="12" max="12" width="0.875" style="8" customWidth="1"/>
    <col min="13" max="13" width="14.625" style="8" customWidth="1"/>
    <col min="14" max="14" width="0.875" style="8" customWidth="1"/>
    <col min="15" max="15" width="16.625" style="8" bestFit="1" customWidth="1"/>
    <col min="16" max="16" width="0.875" style="8" customWidth="1"/>
    <col min="17" max="17" width="15.375" style="8" customWidth="1"/>
    <col min="18" max="18" width="0.875" style="8" customWidth="1"/>
    <col min="19" max="19" width="16.875" style="8" customWidth="1"/>
    <col min="20" max="16384" width="9" style="8"/>
  </cols>
  <sheetData>
    <row r="1" spans="1:19" ht="24" customHeight="1" x14ac:dyDescent="0.25">
      <c r="S1" s="88" t="s">
        <v>130</v>
      </c>
    </row>
    <row r="2" spans="1:19" ht="24" customHeight="1" x14ac:dyDescent="0.25">
      <c r="A2" s="113" t="s">
        <v>43</v>
      </c>
      <c r="B2" s="113"/>
      <c r="C2" s="113"/>
      <c r="D2" s="113"/>
      <c r="E2" s="113"/>
      <c r="F2" s="15"/>
      <c r="G2" s="20"/>
      <c r="H2" s="15"/>
      <c r="I2" s="20"/>
      <c r="J2" s="15"/>
      <c r="K2" s="20"/>
      <c r="L2" s="15"/>
      <c r="M2" s="20"/>
      <c r="N2" s="15"/>
      <c r="O2" s="20"/>
      <c r="P2" s="15"/>
      <c r="Q2" s="20"/>
      <c r="R2" s="15"/>
      <c r="S2" s="20"/>
    </row>
    <row r="3" spans="1:19" ht="24" customHeight="1" x14ac:dyDescent="0.25">
      <c r="A3" s="87" t="s">
        <v>65</v>
      </c>
      <c r="B3" s="81"/>
      <c r="C3" s="87"/>
      <c r="D3" s="81"/>
      <c r="E3" s="87"/>
      <c r="F3" s="81"/>
      <c r="H3" s="81"/>
      <c r="J3" s="81"/>
      <c r="L3" s="81"/>
      <c r="M3" s="87"/>
      <c r="N3" s="81"/>
      <c r="O3" s="87"/>
      <c r="P3" s="81"/>
      <c r="Q3" s="87"/>
      <c r="R3" s="81"/>
    </row>
    <row r="4" spans="1:19" ht="24" customHeight="1" x14ac:dyDescent="0.25">
      <c r="A4" s="113" t="s">
        <v>152</v>
      </c>
      <c r="B4" s="113"/>
      <c r="C4" s="113"/>
      <c r="D4" s="113"/>
      <c r="E4" s="113"/>
      <c r="F4" s="113"/>
      <c r="G4" s="113"/>
      <c r="H4" s="113"/>
      <c r="I4" s="87"/>
      <c r="J4" s="81"/>
      <c r="K4" s="87"/>
      <c r="L4" s="81"/>
      <c r="M4" s="87"/>
      <c r="N4" s="81"/>
      <c r="O4" s="87"/>
      <c r="P4" s="81"/>
      <c r="Q4" s="87"/>
      <c r="R4" s="81"/>
      <c r="S4" s="87"/>
    </row>
    <row r="5" spans="1:19" ht="24" customHeight="1" x14ac:dyDescent="0.25">
      <c r="A5" s="98"/>
      <c r="B5" s="98"/>
      <c r="C5" s="98"/>
      <c r="D5" s="98"/>
      <c r="E5" s="98"/>
      <c r="F5" s="81"/>
      <c r="G5" s="88"/>
      <c r="H5" s="81"/>
      <c r="I5" s="88"/>
      <c r="J5" s="81"/>
      <c r="K5" s="88"/>
      <c r="L5" s="81"/>
      <c r="M5" s="87"/>
      <c r="N5" s="81"/>
      <c r="O5" s="87"/>
      <c r="P5" s="81"/>
      <c r="Q5" s="87"/>
      <c r="R5" s="81"/>
      <c r="S5" s="88" t="s">
        <v>44</v>
      </c>
    </row>
    <row r="6" spans="1:19" ht="24" customHeight="1" x14ac:dyDescent="0.25">
      <c r="A6" s="98"/>
      <c r="B6" s="98"/>
      <c r="C6" s="119" t="s">
        <v>76</v>
      </c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</row>
    <row r="7" spans="1:19" ht="24" customHeight="1" x14ac:dyDescent="0.25">
      <c r="A7" s="98"/>
      <c r="B7" s="98"/>
      <c r="C7" s="16"/>
      <c r="D7" s="16"/>
      <c r="E7" s="16"/>
      <c r="F7" s="16"/>
      <c r="G7" s="16"/>
      <c r="H7" s="16"/>
      <c r="I7" s="16"/>
      <c r="J7" s="16"/>
      <c r="K7" s="16"/>
      <c r="L7" s="121" t="s">
        <v>62</v>
      </c>
      <c r="M7" s="121"/>
      <c r="N7" s="121"/>
      <c r="O7" s="121"/>
      <c r="P7" s="121"/>
      <c r="Q7" s="121"/>
      <c r="R7" s="16"/>
      <c r="S7" s="16"/>
    </row>
    <row r="8" spans="1:19" ht="24" customHeight="1" x14ac:dyDescent="0.25">
      <c r="A8" s="89"/>
      <c r="B8" s="76"/>
      <c r="C8" s="89"/>
      <c r="D8" s="76"/>
      <c r="E8" s="89"/>
      <c r="F8" s="76"/>
      <c r="G8" s="89"/>
      <c r="H8" s="76"/>
      <c r="I8" s="89"/>
      <c r="J8" s="76"/>
      <c r="K8" s="89"/>
      <c r="L8" s="76"/>
      <c r="M8" s="76" t="s">
        <v>110</v>
      </c>
      <c r="N8" s="76"/>
      <c r="P8" s="76"/>
      <c r="R8" s="76"/>
    </row>
    <row r="9" spans="1:19" ht="24" customHeight="1" x14ac:dyDescent="0.25">
      <c r="A9" s="90"/>
      <c r="B9" s="39"/>
      <c r="C9" s="89"/>
      <c r="D9" s="39"/>
      <c r="F9" s="39"/>
      <c r="G9" s="120" t="s">
        <v>27</v>
      </c>
      <c r="H9" s="120"/>
      <c r="I9" s="120"/>
      <c r="J9" s="120"/>
      <c r="K9" s="120"/>
      <c r="L9" s="39"/>
      <c r="M9" s="76" t="s">
        <v>111</v>
      </c>
      <c r="N9" s="39"/>
      <c r="O9" s="76" t="s">
        <v>160</v>
      </c>
      <c r="P9" s="39"/>
      <c r="Q9" s="89" t="s">
        <v>45</v>
      </c>
      <c r="R9" s="39"/>
      <c r="S9" s="89"/>
    </row>
    <row r="10" spans="1:19" s="89" customFormat="1" ht="24" customHeight="1" x14ac:dyDescent="0.25">
      <c r="A10" s="90"/>
      <c r="B10" s="76"/>
      <c r="C10" s="89" t="s">
        <v>46</v>
      </c>
      <c r="D10" s="76"/>
      <c r="E10" s="89" t="s">
        <v>47</v>
      </c>
      <c r="F10" s="76"/>
      <c r="G10" s="118" t="s">
        <v>48</v>
      </c>
      <c r="H10" s="118"/>
      <c r="I10" s="118"/>
      <c r="J10" s="118"/>
      <c r="K10" s="76"/>
      <c r="L10" s="76"/>
      <c r="M10" s="76" t="s">
        <v>112</v>
      </c>
      <c r="N10" s="76"/>
      <c r="O10" s="89" t="s">
        <v>82</v>
      </c>
      <c r="P10" s="76"/>
      <c r="Q10" s="89" t="s">
        <v>49</v>
      </c>
      <c r="R10" s="76"/>
    </row>
    <row r="11" spans="1:19" s="89" customFormat="1" ht="24" customHeight="1" x14ac:dyDescent="0.25">
      <c r="A11" s="90"/>
      <c r="B11" s="76"/>
      <c r="C11" s="99" t="s">
        <v>50</v>
      </c>
      <c r="D11" s="76"/>
      <c r="E11" s="99" t="s">
        <v>51</v>
      </c>
      <c r="F11" s="76"/>
      <c r="G11" s="99" t="s">
        <v>52</v>
      </c>
      <c r="H11" s="76"/>
      <c r="I11" s="99" t="s">
        <v>53</v>
      </c>
      <c r="J11" s="76"/>
      <c r="K11" s="99" t="s">
        <v>54</v>
      </c>
      <c r="L11" s="76"/>
      <c r="M11" s="99" t="s">
        <v>113</v>
      </c>
      <c r="N11" s="76"/>
      <c r="O11" s="99" t="s">
        <v>145</v>
      </c>
      <c r="P11" s="76"/>
      <c r="Q11" s="99" t="s">
        <v>22</v>
      </c>
      <c r="R11" s="76"/>
      <c r="S11" s="99" t="s">
        <v>45</v>
      </c>
    </row>
    <row r="12" spans="1:19" ht="24" customHeight="1" x14ac:dyDescent="0.25">
      <c r="A12" s="91" t="s">
        <v>124</v>
      </c>
      <c r="B12" s="39"/>
      <c r="C12" s="9">
        <v>330000000</v>
      </c>
      <c r="D12" s="9"/>
      <c r="E12" s="9">
        <v>647245520</v>
      </c>
      <c r="F12" s="9"/>
      <c r="G12" s="9">
        <v>33000000</v>
      </c>
      <c r="H12" s="9"/>
      <c r="I12" s="9">
        <v>20000000</v>
      </c>
      <c r="J12" s="9"/>
      <c r="K12" s="9">
        <v>1058789835</v>
      </c>
      <c r="L12" s="9"/>
      <c r="M12" s="9">
        <v>-2291026</v>
      </c>
      <c r="N12" s="9"/>
      <c r="O12" s="9">
        <v>85677135</v>
      </c>
      <c r="P12" s="9"/>
      <c r="Q12" s="9">
        <f>SUM(L12:O12)</f>
        <v>83386109</v>
      </c>
      <c r="R12" s="9"/>
      <c r="S12" s="9">
        <f>SUM(C12:K12,Q12)</f>
        <v>2172421464</v>
      </c>
    </row>
    <row r="13" spans="1:19" ht="24" customHeight="1" x14ac:dyDescent="0.25">
      <c r="A13" s="90" t="s">
        <v>173</v>
      </c>
      <c r="B13" s="39"/>
      <c r="C13" s="9">
        <v>10000000</v>
      </c>
      <c r="D13" s="9"/>
      <c r="E13" s="9">
        <v>14573</v>
      </c>
      <c r="F13" s="9"/>
      <c r="G13" s="9">
        <v>0</v>
      </c>
      <c r="H13" s="9"/>
      <c r="I13" s="9">
        <v>0</v>
      </c>
      <c r="J13" s="9"/>
      <c r="K13" s="9">
        <v>0</v>
      </c>
      <c r="L13" s="9"/>
      <c r="M13" s="9">
        <v>0</v>
      </c>
      <c r="N13" s="9"/>
      <c r="O13" s="9">
        <v>0</v>
      </c>
      <c r="P13" s="9"/>
      <c r="Q13" s="9">
        <f>SUM(L13:O13)</f>
        <v>0</v>
      </c>
      <c r="R13" s="9"/>
      <c r="S13" s="9">
        <f>SUM(C13:K13,Q13)</f>
        <v>10014573</v>
      </c>
    </row>
    <row r="14" spans="1:19" ht="24" customHeight="1" x14ac:dyDescent="0.25">
      <c r="A14" s="90" t="s">
        <v>174</v>
      </c>
      <c r="B14" s="39"/>
      <c r="C14" s="9">
        <v>0</v>
      </c>
      <c r="D14" s="9"/>
      <c r="E14" s="9">
        <v>0</v>
      </c>
      <c r="F14" s="9"/>
      <c r="G14" s="9">
        <v>0</v>
      </c>
      <c r="H14" s="9"/>
      <c r="I14" s="9">
        <v>0</v>
      </c>
      <c r="J14" s="9"/>
      <c r="K14" s="9">
        <v>-59499928</v>
      </c>
      <c r="L14" s="9"/>
      <c r="M14" s="9">
        <v>0</v>
      </c>
      <c r="N14" s="9"/>
      <c r="O14" s="9">
        <v>0</v>
      </c>
      <c r="P14" s="9"/>
      <c r="Q14" s="9">
        <f>SUM(L14:O14)</f>
        <v>0</v>
      </c>
      <c r="R14" s="9"/>
      <c r="S14" s="9">
        <f>SUM(C14:K14,Q14)</f>
        <v>-59499928</v>
      </c>
    </row>
    <row r="15" spans="1:19" ht="24" customHeight="1" x14ac:dyDescent="0.25">
      <c r="A15" s="90" t="s">
        <v>125</v>
      </c>
      <c r="B15" s="39"/>
      <c r="C15" s="9">
        <v>0</v>
      </c>
      <c r="D15" s="9"/>
      <c r="E15" s="9">
        <v>0</v>
      </c>
      <c r="F15" s="9"/>
      <c r="G15" s="9">
        <v>0</v>
      </c>
      <c r="H15" s="9"/>
      <c r="I15" s="9">
        <v>0</v>
      </c>
      <c r="J15" s="9"/>
      <c r="K15" s="9">
        <v>75869615</v>
      </c>
      <c r="L15" s="9"/>
      <c r="M15" s="9">
        <v>0</v>
      </c>
      <c r="N15" s="9"/>
      <c r="O15" s="9">
        <v>0</v>
      </c>
      <c r="P15" s="9"/>
      <c r="Q15" s="9">
        <f>SUM(L15:O15)</f>
        <v>0</v>
      </c>
      <c r="R15" s="9"/>
      <c r="S15" s="9">
        <f>SUM(C15:K15,Q15)</f>
        <v>75869615</v>
      </c>
    </row>
    <row r="16" spans="1:19" ht="24" customHeight="1" x14ac:dyDescent="0.25">
      <c r="A16" s="90" t="s">
        <v>133</v>
      </c>
      <c r="B16" s="39"/>
      <c r="C16" s="9">
        <v>0</v>
      </c>
      <c r="D16" s="9"/>
      <c r="E16" s="9">
        <v>0</v>
      </c>
      <c r="F16" s="9"/>
      <c r="G16" s="9">
        <v>0</v>
      </c>
      <c r="H16" s="9"/>
      <c r="I16" s="9">
        <v>0</v>
      </c>
      <c r="J16" s="9"/>
      <c r="K16" s="9">
        <v>0</v>
      </c>
      <c r="L16" s="9"/>
      <c r="M16" s="9">
        <v>418188</v>
      </c>
      <c r="N16" s="9"/>
      <c r="O16" s="9">
        <v>-94377965</v>
      </c>
      <c r="P16" s="9"/>
      <c r="Q16" s="9">
        <f>SUM(L16:O16)</f>
        <v>-93959777</v>
      </c>
      <c r="R16" s="9"/>
      <c r="S16" s="9">
        <f>SUM(C16:K16,Q16)</f>
        <v>-93959777</v>
      </c>
    </row>
    <row r="17" spans="1:20" ht="24" customHeight="1" thickBot="1" x14ac:dyDescent="0.3">
      <c r="A17" s="91" t="s">
        <v>155</v>
      </c>
      <c r="B17" s="39"/>
      <c r="C17" s="18">
        <f>SUM(C12:C16)</f>
        <v>340000000</v>
      </c>
      <c r="D17" s="9"/>
      <c r="E17" s="18">
        <f>SUM(E12:E16)</f>
        <v>647260093</v>
      </c>
      <c r="F17" s="9"/>
      <c r="G17" s="18">
        <f>SUM(G12:G16)</f>
        <v>33000000</v>
      </c>
      <c r="H17" s="9"/>
      <c r="I17" s="18">
        <f>SUM(I12:I16)</f>
        <v>20000000</v>
      </c>
      <c r="J17" s="9"/>
      <c r="K17" s="18">
        <f>SUM(K12:K16)</f>
        <v>1075159522</v>
      </c>
      <c r="L17" s="9"/>
      <c r="M17" s="18">
        <f>SUM(M12:M16)</f>
        <v>-1872838</v>
      </c>
      <c r="N17" s="9"/>
      <c r="O17" s="18">
        <f>SUM(O12:O16)</f>
        <v>-8700830</v>
      </c>
      <c r="P17" s="9"/>
      <c r="Q17" s="18">
        <f>SUM(Q12:Q16)</f>
        <v>-10573668</v>
      </c>
      <c r="R17" s="9"/>
      <c r="S17" s="18">
        <f>SUM(S12:S16)</f>
        <v>2104845947</v>
      </c>
    </row>
    <row r="18" spans="1:20" ht="24" customHeight="1" thickTop="1" x14ac:dyDescent="0.25">
      <c r="A18" s="90"/>
      <c r="B18" s="3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</row>
    <row r="19" spans="1:20" ht="24" customHeight="1" x14ac:dyDescent="0.25">
      <c r="A19" s="91" t="s">
        <v>126</v>
      </c>
      <c r="B19" s="39"/>
      <c r="C19" s="9">
        <v>340000000</v>
      </c>
      <c r="D19" s="9"/>
      <c r="E19" s="9">
        <v>647260093</v>
      </c>
      <c r="F19" s="9"/>
      <c r="G19" s="9">
        <v>34000000</v>
      </c>
      <c r="H19" s="9"/>
      <c r="I19" s="9">
        <v>20000000</v>
      </c>
      <c r="J19" s="9"/>
      <c r="K19" s="9">
        <v>1084314951</v>
      </c>
      <c r="L19" s="9"/>
      <c r="M19" s="9">
        <v>-2602653</v>
      </c>
      <c r="N19" s="9"/>
      <c r="O19" s="9">
        <v>-15797649</v>
      </c>
      <c r="P19" s="9"/>
      <c r="Q19" s="9">
        <f>SUM(L19:O19)</f>
        <v>-18400302</v>
      </c>
      <c r="R19" s="9"/>
      <c r="S19" s="9">
        <f>SUM(C19:K19,Q19)</f>
        <v>2107174742</v>
      </c>
    </row>
    <row r="20" spans="1:20" ht="24" customHeight="1" x14ac:dyDescent="0.25">
      <c r="A20" s="90" t="s">
        <v>173</v>
      </c>
      <c r="B20" s="39"/>
      <c r="C20" s="9">
        <v>10000000</v>
      </c>
      <c r="D20" s="9"/>
      <c r="E20" s="9">
        <v>14980</v>
      </c>
      <c r="F20" s="9"/>
      <c r="G20" s="9">
        <v>0</v>
      </c>
      <c r="H20" s="9"/>
      <c r="I20" s="9">
        <v>0</v>
      </c>
      <c r="J20" s="9"/>
      <c r="K20" s="9">
        <v>0</v>
      </c>
      <c r="L20" s="9"/>
      <c r="M20" s="9">
        <v>0</v>
      </c>
      <c r="N20" s="9"/>
      <c r="O20" s="9">
        <v>0</v>
      </c>
      <c r="P20" s="9"/>
      <c r="Q20" s="9">
        <f>SUM(L20:O20)</f>
        <v>0</v>
      </c>
      <c r="R20" s="9"/>
      <c r="S20" s="9">
        <f>SUM(C20:K20,Q20)</f>
        <v>10014980</v>
      </c>
    </row>
    <row r="21" spans="1:20" ht="24" customHeight="1" x14ac:dyDescent="0.25">
      <c r="A21" s="90" t="s">
        <v>174</v>
      </c>
      <c r="B21" s="39"/>
      <c r="C21" s="9">
        <v>0</v>
      </c>
      <c r="D21" s="9"/>
      <c r="E21" s="9">
        <v>0</v>
      </c>
      <c r="F21" s="9"/>
      <c r="G21" s="9">
        <v>0</v>
      </c>
      <c r="H21" s="9"/>
      <c r="I21" s="9">
        <v>0</v>
      </c>
      <c r="J21" s="9"/>
      <c r="K21" s="9">
        <v>-60999928</v>
      </c>
      <c r="L21" s="9"/>
      <c r="M21" s="9">
        <v>0</v>
      </c>
      <c r="N21" s="9"/>
      <c r="O21" s="9">
        <v>0</v>
      </c>
      <c r="P21" s="9"/>
      <c r="Q21" s="9">
        <f>SUM(L21:O21)</f>
        <v>0</v>
      </c>
      <c r="R21" s="9"/>
      <c r="S21" s="9">
        <f>SUM(C21:K21,Q21)</f>
        <v>-60999928</v>
      </c>
    </row>
    <row r="22" spans="1:20" ht="24" customHeight="1" x14ac:dyDescent="0.25">
      <c r="A22" s="90" t="s">
        <v>125</v>
      </c>
      <c r="B22" s="39"/>
      <c r="C22" s="9">
        <v>0</v>
      </c>
      <c r="D22" s="9"/>
      <c r="E22" s="9">
        <v>0</v>
      </c>
      <c r="F22" s="9"/>
      <c r="G22" s="9">
        <v>0</v>
      </c>
      <c r="H22" s="9"/>
      <c r="I22" s="9">
        <v>0</v>
      </c>
      <c r="J22" s="9"/>
      <c r="K22" s="9">
        <f>'PL&amp;CF'!F90</f>
        <v>18534928</v>
      </c>
      <c r="L22" s="9"/>
      <c r="M22" s="9">
        <v>0</v>
      </c>
      <c r="N22" s="9"/>
      <c r="O22" s="9">
        <v>0</v>
      </c>
      <c r="P22" s="9"/>
      <c r="Q22" s="9">
        <f>SUM(M22:O22)</f>
        <v>0</v>
      </c>
      <c r="R22" s="9"/>
      <c r="S22" s="9">
        <f>SUM(C22:K22,Q22)</f>
        <v>18534928</v>
      </c>
      <c r="T22" s="39"/>
    </row>
    <row r="23" spans="1:20" ht="24" customHeight="1" x14ac:dyDescent="0.25">
      <c r="A23" s="90" t="s">
        <v>133</v>
      </c>
      <c r="B23" s="39"/>
      <c r="C23" s="9">
        <v>0</v>
      </c>
      <c r="D23" s="9"/>
      <c r="E23" s="9">
        <v>0</v>
      </c>
      <c r="F23" s="9"/>
      <c r="G23" s="9">
        <v>0</v>
      </c>
      <c r="H23" s="9"/>
      <c r="I23" s="9">
        <v>0</v>
      </c>
      <c r="J23" s="9"/>
      <c r="K23" s="9">
        <v>0</v>
      </c>
      <c r="L23" s="9"/>
      <c r="M23" s="9">
        <f>'PL&amp;CF'!F110+('PL&amp;CF'!F112-'PL&amp;CF'!J112)</f>
        <v>-1866592</v>
      </c>
      <c r="N23" s="9"/>
      <c r="O23" s="9">
        <f>'PL&amp;CF'!J114</f>
        <v>52557460</v>
      </c>
      <c r="P23" s="9"/>
      <c r="Q23" s="33">
        <f>SUM(M23:O23)</f>
        <v>50690868</v>
      </c>
      <c r="R23" s="9"/>
      <c r="S23" s="9">
        <f>SUM(C23:K23,Q23)</f>
        <v>50690868</v>
      </c>
    </row>
    <row r="24" spans="1:20" ht="24" customHeight="1" thickBot="1" x14ac:dyDescent="0.3">
      <c r="A24" s="91" t="s">
        <v>156</v>
      </c>
      <c r="B24" s="39"/>
      <c r="C24" s="18">
        <f>SUM(C19:C23)</f>
        <v>350000000</v>
      </c>
      <c r="D24" s="9"/>
      <c r="E24" s="18">
        <f>SUM(E19:E23)</f>
        <v>647275073</v>
      </c>
      <c r="F24" s="9"/>
      <c r="G24" s="18">
        <f>SUM(G19:G23)</f>
        <v>34000000</v>
      </c>
      <c r="H24" s="9"/>
      <c r="I24" s="18">
        <f>SUM(I19:I23)</f>
        <v>20000000</v>
      </c>
      <c r="J24" s="9"/>
      <c r="K24" s="18">
        <f>SUM(K19:K23)</f>
        <v>1041849951</v>
      </c>
      <c r="L24" s="9"/>
      <c r="M24" s="18">
        <f>SUM(M19:M23)</f>
        <v>-4469245</v>
      </c>
      <c r="N24" s="9"/>
      <c r="O24" s="18">
        <f>SUM(O19:O23)</f>
        <v>36759811</v>
      </c>
      <c r="P24" s="9"/>
      <c r="Q24" s="18">
        <f>SUM(Q19:Q23)</f>
        <v>32290566</v>
      </c>
      <c r="R24" s="9"/>
      <c r="S24" s="18">
        <f>SUM(S19:S23)</f>
        <v>2125415590</v>
      </c>
    </row>
    <row r="25" spans="1:20" ht="24" customHeight="1" thickTop="1" x14ac:dyDescent="0.25">
      <c r="A25" s="90"/>
      <c r="B25" s="39"/>
      <c r="C25" s="10">
        <f>C24-bs!J61</f>
        <v>0</v>
      </c>
      <c r="D25" s="9"/>
      <c r="E25" s="10">
        <f>E24-bs!J62</f>
        <v>0</v>
      </c>
      <c r="F25" s="9"/>
      <c r="G25" s="10">
        <f>G24-bs!J65</f>
        <v>0</v>
      </c>
      <c r="H25" s="9"/>
      <c r="I25" s="10">
        <f>I24-bs!J66</f>
        <v>0</v>
      </c>
      <c r="J25" s="9"/>
      <c r="K25" s="10">
        <f>SUM(K24-bs!F67)</f>
        <v>0</v>
      </c>
      <c r="L25" s="9"/>
      <c r="M25" s="10"/>
      <c r="N25" s="9"/>
      <c r="O25" s="10"/>
      <c r="P25" s="9"/>
      <c r="Q25" s="10">
        <f>SUM(Q24-bs!F68)</f>
        <v>0</v>
      </c>
      <c r="R25" s="9"/>
      <c r="S25" s="10">
        <f>SUM(S24-bs!F69)</f>
        <v>0</v>
      </c>
    </row>
    <row r="26" spans="1:20" ht="24" customHeight="1" x14ac:dyDescent="0.25">
      <c r="A26" s="90" t="s">
        <v>13</v>
      </c>
      <c r="B26" s="39"/>
      <c r="C26" s="10"/>
      <c r="D26" s="39"/>
      <c r="E26" s="10"/>
      <c r="F26" s="39"/>
      <c r="G26" s="10"/>
      <c r="H26" s="39"/>
      <c r="I26" s="10"/>
      <c r="J26" s="39"/>
      <c r="K26" s="10"/>
      <c r="L26" s="39"/>
      <c r="M26" s="10"/>
      <c r="N26" s="39"/>
      <c r="O26" s="10"/>
      <c r="P26" s="39"/>
      <c r="Q26" s="10"/>
      <c r="R26" s="39"/>
      <c r="S26" s="10"/>
    </row>
  </sheetData>
  <mergeCells count="6">
    <mergeCell ref="G10:J10"/>
    <mergeCell ref="A2:E2"/>
    <mergeCell ref="C6:S6"/>
    <mergeCell ref="G9:K9"/>
    <mergeCell ref="L7:Q7"/>
    <mergeCell ref="A4:H4"/>
  </mergeCells>
  <printOptions horizontalCentered="1"/>
  <pageMargins left="0.19685039370078741" right="0.19685039370078741" top="0.9055118110236221" bottom="0" header="0.31496062992125984" footer="0.31496062992125984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5"/>
  <sheetViews>
    <sheetView showGridLines="0" tabSelected="1" view="pageBreakPreview" topLeftCell="A13" zoomScale="85" zoomScaleNormal="70" zoomScaleSheetLayoutView="85" workbookViewId="0">
      <selection activeCell="G27" sqref="G27"/>
    </sheetView>
  </sheetViews>
  <sheetFormatPr defaultColWidth="9" defaultRowHeight="23.1" customHeight="1" x14ac:dyDescent="0.25"/>
  <cols>
    <col min="1" max="1" width="26" style="8" customWidth="1"/>
    <col min="2" max="2" width="2" style="8" customWidth="1"/>
    <col min="3" max="3" width="7.375" style="8" customWidth="1"/>
    <col min="4" max="4" width="3.875" style="8" customWidth="1"/>
    <col min="5" max="5" width="15.25" style="8" customWidth="1"/>
    <col min="6" max="6" width="2" style="8" customWidth="1"/>
    <col min="7" max="7" width="15.25" style="8" customWidth="1"/>
    <col min="8" max="8" width="2" style="8" customWidth="1"/>
    <col min="9" max="9" width="15.25" style="8" customWidth="1"/>
    <col min="10" max="10" width="2" style="8" customWidth="1"/>
    <col min="11" max="11" width="15.25" style="8" customWidth="1"/>
    <col min="12" max="12" width="2" style="8" customWidth="1"/>
    <col min="13" max="13" width="15.25" style="8" customWidth="1"/>
    <col min="14" max="14" width="2" style="8" customWidth="1"/>
    <col min="15" max="15" width="21.125" style="8" customWidth="1"/>
    <col min="16" max="16" width="2" style="8" customWidth="1"/>
    <col min="17" max="17" width="15.25" style="8" customWidth="1"/>
    <col min="18" max="16384" width="9" style="8"/>
  </cols>
  <sheetData>
    <row r="1" spans="1:17" ht="23.1" customHeight="1" x14ac:dyDescent="0.25">
      <c r="Q1" s="88" t="s">
        <v>130</v>
      </c>
    </row>
    <row r="2" spans="1:17" ht="23.1" customHeight="1" x14ac:dyDescent="0.25">
      <c r="A2" s="113" t="s">
        <v>43</v>
      </c>
      <c r="B2" s="113"/>
      <c r="C2" s="113"/>
      <c r="D2" s="113"/>
      <c r="E2" s="113"/>
      <c r="F2" s="113"/>
      <c r="G2" s="113"/>
      <c r="H2" s="102"/>
      <c r="I2" s="20"/>
      <c r="J2" s="20"/>
      <c r="K2" s="20"/>
      <c r="L2" s="15"/>
      <c r="M2" s="20"/>
      <c r="N2" s="15"/>
      <c r="O2" s="20"/>
      <c r="P2" s="15"/>
      <c r="Q2" s="20"/>
    </row>
    <row r="3" spans="1:17" ht="23.1" customHeight="1" x14ac:dyDescent="0.25">
      <c r="A3" s="87" t="s">
        <v>66</v>
      </c>
      <c r="B3" s="87"/>
      <c r="C3" s="87"/>
      <c r="D3" s="81"/>
      <c r="E3" s="87"/>
      <c r="F3" s="81"/>
      <c r="G3" s="87"/>
      <c r="H3" s="87"/>
      <c r="I3" s="87"/>
      <c r="J3" s="81"/>
      <c r="K3" s="87"/>
      <c r="L3" s="81"/>
      <c r="N3" s="81"/>
      <c r="O3" s="87"/>
      <c r="P3" s="81"/>
    </row>
    <row r="4" spans="1:17" ht="23.1" customHeight="1" x14ac:dyDescent="0.25">
      <c r="A4" s="113" t="s">
        <v>152</v>
      </c>
      <c r="B4" s="113"/>
      <c r="C4" s="113"/>
      <c r="D4" s="113"/>
      <c r="E4" s="113"/>
      <c r="F4" s="113"/>
      <c r="G4" s="113"/>
      <c r="H4" s="113"/>
      <c r="I4" s="87"/>
      <c r="J4" s="87"/>
      <c r="K4" s="87"/>
      <c r="L4" s="81"/>
      <c r="M4" s="87"/>
      <c r="N4" s="81"/>
      <c r="O4" s="87"/>
      <c r="P4" s="81"/>
      <c r="Q4" s="87"/>
    </row>
    <row r="5" spans="1:17" ht="23.1" customHeight="1" x14ac:dyDescent="0.25">
      <c r="A5" s="102"/>
      <c r="B5" s="102"/>
      <c r="C5" s="102"/>
      <c r="D5" s="102"/>
      <c r="E5" s="102"/>
      <c r="F5" s="102"/>
      <c r="G5" s="102"/>
      <c r="H5" s="102"/>
      <c r="I5" s="87"/>
      <c r="J5" s="102"/>
      <c r="K5" s="87"/>
      <c r="L5" s="81"/>
      <c r="M5" s="88"/>
      <c r="N5" s="81"/>
      <c r="O5" s="87"/>
      <c r="P5" s="81"/>
      <c r="Q5" s="88" t="s">
        <v>44</v>
      </c>
    </row>
    <row r="6" spans="1:17" ht="23.1" customHeight="1" x14ac:dyDescent="0.25">
      <c r="A6" s="102"/>
      <c r="B6" s="102"/>
      <c r="C6" s="102"/>
      <c r="D6" s="102"/>
      <c r="E6" s="119" t="s">
        <v>3</v>
      </c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</row>
    <row r="7" spans="1:17" ht="23.1" customHeight="1" x14ac:dyDescent="0.25">
      <c r="A7" s="102"/>
      <c r="B7" s="102"/>
      <c r="C7" s="102"/>
      <c r="D7" s="102"/>
      <c r="E7" s="102"/>
      <c r="F7" s="102"/>
      <c r="G7" s="102"/>
      <c r="H7" s="102"/>
      <c r="I7" s="87"/>
      <c r="J7" s="81"/>
      <c r="K7" s="87"/>
      <c r="L7" s="81"/>
      <c r="M7" s="87"/>
      <c r="N7" s="81"/>
      <c r="O7" s="96" t="s">
        <v>143</v>
      </c>
      <c r="P7" s="102"/>
      <c r="Q7" s="88"/>
    </row>
    <row r="8" spans="1:17" ht="23.1" customHeight="1" x14ac:dyDescent="0.25">
      <c r="A8" s="90"/>
      <c r="B8" s="90"/>
      <c r="C8" s="90"/>
      <c r="D8" s="39"/>
      <c r="E8" s="89"/>
      <c r="F8" s="39"/>
      <c r="I8" s="120" t="s">
        <v>27</v>
      </c>
      <c r="J8" s="120"/>
      <c r="K8" s="120"/>
      <c r="L8" s="120"/>
      <c r="M8" s="120"/>
      <c r="N8" s="39"/>
      <c r="O8" s="76" t="s">
        <v>144</v>
      </c>
      <c r="P8" s="39"/>
      <c r="Q8" s="89"/>
    </row>
    <row r="9" spans="1:17" s="89" customFormat="1" ht="23.1" customHeight="1" x14ac:dyDescent="0.25">
      <c r="A9" s="90"/>
      <c r="B9" s="90"/>
      <c r="C9" s="90"/>
      <c r="D9" s="76"/>
      <c r="E9" s="89" t="s">
        <v>46</v>
      </c>
      <c r="F9" s="76"/>
      <c r="G9" s="89" t="s">
        <v>47</v>
      </c>
      <c r="I9" s="118" t="s">
        <v>48</v>
      </c>
      <c r="J9" s="118"/>
      <c r="K9" s="118"/>
      <c r="L9" s="118"/>
      <c r="M9" s="76"/>
      <c r="N9" s="76"/>
      <c r="O9" s="76" t="s">
        <v>161</v>
      </c>
      <c r="P9" s="76"/>
    </row>
    <row r="10" spans="1:17" s="89" customFormat="1" ht="23.1" customHeight="1" x14ac:dyDescent="0.25">
      <c r="A10" s="90"/>
      <c r="B10" s="90"/>
      <c r="C10" s="16"/>
      <c r="D10" s="76"/>
      <c r="E10" s="108" t="s">
        <v>50</v>
      </c>
      <c r="F10" s="76"/>
      <c r="G10" s="108" t="s">
        <v>51</v>
      </c>
      <c r="H10" s="76"/>
      <c r="I10" s="108" t="s">
        <v>52</v>
      </c>
      <c r="J10" s="76"/>
      <c r="K10" s="108" t="s">
        <v>53</v>
      </c>
      <c r="L10" s="76"/>
      <c r="M10" s="108" t="s">
        <v>54</v>
      </c>
      <c r="N10" s="76"/>
      <c r="O10" s="108" t="s">
        <v>162</v>
      </c>
      <c r="P10" s="76"/>
      <c r="Q10" s="108" t="s">
        <v>45</v>
      </c>
    </row>
    <row r="11" spans="1:17" ht="23.1" customHeight="1" x14ac:dyDescent="0.25">
      <c r="A11" s="91" t="s">
        <v>124</v>
      </c>
      <c r="B11" s="90"/>
      <c r="C11" s="97"/>
      <c r="D11" s="39"/>
      <c r="E11" s="9">
        <v>330000000</v>
      </c>
      <c r="F11" s="9"/>
      <c r="G11" s="9">
        <v>647245520</v>
      </c>
      <c r="H11" s="9"/>
      <c r="I11" s="9">
        <v>33000000</v>
      </c>
      <c r="J11" s="9"/>
      <c r="K11" s="9">
        <v>20000000</v>
      </c>
      <c r="L11" s="9"/>
      <c r="M11" s="9">
        <v>1007515095</v>
      </c>
      <c r="N11" s="9"/>
      <c r="O11" s="9">
        <v>85677135</v>
      </c>
      <c r="P11" s="9"/>
      <c r="Q11" s="9">
        <f>SUM(E11:M11,O11)</f>
        <v>2123437750</v>
      </c>
    </row>
    <row r="12" spans="1:17" ht="23.1" customHeight="1" x14ac:dyDescent="0.25">
      <c r="A12" s="90" t="s">
        <v>173</v>
      </c>
      <c r="B12" s="90"/>
      <c r="C12" s="97"/>
      <c r="D12" s="39"/>
      <c r="E12" s="9">
        <v>10000000</v>
      </c>
      <c r="F12" s="9"/>
      <c r="G12" s="9">
        <v>14573</v>
      </c>
      <c r="H12" s="9"/>
      <c r="I12" s="9">
        <v>0</v>
      </c>
      <c r="J12" s="9"/>
      <c r="K12" s="9">
        <v>0</v>
      </c>
      <c r="L12" s="9"/>
      <c r="M12" s="9">
        <v>0</v>
      </c>
      <c r="N12" s="9"/>
      <c r="O12" s="9">
        <v>0</v>
      </c>
      <c r="P12" s="9"/>
      <c r="Q12" s="9">
        <f>SUM(E12:M12,O12)</f>
        <v>10014573</v>
      </c>
    </row>
    <row r="13" spans="1:17" ht="23.1" customHeight="1" x14ac:dyDescent="0.25">
      <c r="A13" s="90" t="s">
        <v>174</v>
      </c>
      <c r="B13" s="90"/>
      <c r="C13" s="97"/>
      <c r="D13" s="39"/>
      <c r="E13" s="9">
        <v>0</v>
      </c>
      <c r="F13" s="9"/>
      <c r="G13" s="9">
        <v>0</v>
      </c>
      <c r="H13" s="9"/>
      <c r="I13" s="9">
        <v>0</v>
      </c>
      <c r="J13" s="9"/>
      <c r="K13" s="9">
        <v>0</v>
      </c>
      <c r="L13" s="9"/>
      <c r="M13" s="9">
        <v>-59499928</v>
      </c>
      <c r="N13" s="9"/>
      <c r="O13" s="9">
        <v>0</v>
      </c>
      <c r="P13" s="9"/>
      <c r="Q13" s="9">
        <f>SUM(E13:M13,O13)</f>
        <v>-59499928</v>
      </c>
    </row>
    <row r="14" spans="1:17" ht="23.1" customHeight="1" x14ac:dyDescent="0.25">
      <c r="A14" s="90" t="s">
        <v>125</v>
      </c>
      <c r="B14" s="90"/>
      <c r="C14" s="74"/>
      <c r="D14" s="39"/>
      <c r="E14" s="9">
        <v>0</v>
      </c>
      <c r="F14" s="9"/>
      <c r="G14" s="9">
        <v>0</v>
      </c>
      <c r="H14" s="9"/>
      <c r="I14" s="9">
        <v>0</v>
      </c>
      <c r="J14" s="9"/>
      <c r="K14" s="9">
        <v>0</v>
      </c>
      <c r="L14" s="9"/>
      <c r="M14" s="9">
        <v>77716798</v>
      </c>
      <c r="N14" s="9"/>
      <c r="O14" s="9">
        <v>0</v>
      </c>
      <c r="P14" s="9"/>
      <c r="Q14" s="9">
        <f>SUM(E14:M14,O14)</f>
        <v>77716798</v>
      </c>
    </row>
    <row r="15" spans="1:17" ht="23.1" customHeight="1" x14ac:dyDescent="0.25">
      <c r="A15" s="90" t="s">
        <v>133</v>
      </c>
      <c r="B15" s="90"/>
      <c r="C15" s="74"/>
      <c r="D15" s="39"/>
      <c r="E15" s="9">
        <v>0</v>
      </c>
      <c r="F15" s="9"/>
      <c r="G15" s="9">
        <v>0</v>
      </c>
      <c r="H15" s="9"/>
      <c r="I15" s="9">
        <v>0</v>
      </c>
      <c r="J15" s="9"/>
      <c r="K15" s="9">
        <v>0</v>
      </c>
      <c r="L15" s="9"/>
      <c r="M15" s="9">
        <v>0</v>
      </c>
      <c r="N15" s="9"/>
      <c r="O15" s="9">
        <v>-94377965</v>
      </c>
      <c r="P15" s="9"/>
      <c r="Q15" s="9">
        <f>SUM(E15:M15,O15)</f>
        <v>-94377965</v>
      </c>
    </row>
    <row r="16" spans="1:17" ht="23.1" customHeight="1" thickBot="1" x14ac:dyDescent="0.3">
      <c r="A16" s="91" t="s">
        <v>155</v>
      </c>
      <c r="B16" s="90"/>
      <c r="C16" s="74"/>
      <c r="D16" s="39"/>
      <c r="E16" s="18">
        <f>SUM(E11:E15)</f>
        <v>340000000</v>
      </c>
      <c r="F16" s="9"/>
      <c r="G16" s="18">
        <f>SUM(G11:G15)</f>
        <v>647260093</v>
      </c>
      <c r="H16" s="9"/>
      <c r="I16" s="18">
        <f>SUM(I11:I15)</f>
        <v>33000000</v>
      </c>
      <c r="J16" s="9"/>
      <c r="K16" s="18">
        <f>SUM(K11:K15)</f>
        <v>20000000</v>
      </c>
      <c r="L16" s="9"/>
      <c r="M16" s="18">
        <f>SUM(M11:M15)</f>
        <v>1025731965</v>
      </c>
      <c r="N16" s="9"/>
      <c r="O16" s="18">
        <f>SUM(O11:O15)</f>
        <v>-8700830</v>
      </c>
      <c r="P16" s="9"/>
      <c r="Q16" s="18">
        <f>SUM(Q11:Q15)</f>
        <v>2057291228</v>
      </c>
    </row>
    <row r="17" spans="1:17" ht="23.1" customHeight="1" thickTop="1" x14ac:dyDescent="0.25">
      <c r="A17" s="90"/>
      <c r="B17" s="90"/>
      <c r="C17" s="97"/>
      <c r="D17" s="3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1:17" ht="23.1" customHeight="1" x14ac:dyDescent="0.25">
      <c r="A18" s="91" t="s">
        <v>126</v>
      </c>
      <c r="B18" s="90"/>
      <c r="C18" s="97"/>
      <c r="D18" s="39"/>
      <c r="E18" s="9">
        <v>340000000</v>
      </c>
      <c r="F18" s="9"/>
      <c r="G18" s="9">
        <v>647260093</v>
      </c>
      <c r="H18" s="9"/>
      <c r="I18" s="9">
        <v>34000000</v>
      </c>
      <c r="J18" s="9"/>
      <c r="K18" s="9">
        <v>20000000</v>
      </c>
      <c r="L18" s="9"/>
      <c r="M18" s="9">
        <v>1035119143</v>
      </c>
      <c r="N18" s="9"/>
      <c r="O18" s="9">
        <v>-15797649</v>
      </c>
      <c r="P18" s="9"/>
      <c r="Q18" s="9">
        <f>SUM(E18:O18)</f>
        <v>2060581587</v>
      </c>
    </row>
    <row r="19" spans="1:17" ht="23.1" customHeight="1" x14ac:dyDescent="0.25">
      <c r="A19" s="90" t="s">
        <v>173</v>
      </c>
      <c r="B19" s="90"/>
      <c r="C19" s="97"/>
      <c r="D19" s="39"/>
      <c r="E19" s="9">
        <v>10000000</v>
      </c>
      <c r="F19" s="9"/>
      <c r="G19" s="9">
        <v>14980</v>
      </c>
      <c r="H19" s="9"/>
      <c r="I19" s="9">
        <v>0</v>
      </c>
      <c r="J19" s="9"/>
      <c r="K19" s="9">
        <v>0</v>
      </c>
      <c r="L19" s="9"/>
      <c r="M19" s="9">
        <v>0</v>
      </c>
      <c r="N19" s="9"/>
      <c r="O19" s="9">
        <v>0</v>
      </c>
      <c r="P19" s="9"/>
      <c r="Q19" s="9">
        <f>SUM(E19:M19,O19)</f>
        <v>10014980</v>
      </c>
    </row>
    <row r="20" spans="1:17" ht="23.1" customHeight="1" x14ac:dyDescent="0.25">
      <c r="A20" s="90" t="s">
        <v>174</v>
      </c>
      <c r="B20" s="90"/>
      <c r="C20" s="97"/>
      <c r="D20" s="39"/>
      <c r="E20" s="9">
        <v>0</v>
      </c>
      <c r="F20" s="9"/>
      <c r="G20" s="9">
        <v>0</v>
      </c>
      <c r="H20" s="9"/>
      <c r="I20" s="9">
        <v>0</v>
      </c>
      <c r="J20" s="9"/>
      <c r="K20" s="9">
        <v>0</v>
      </c>
      <c r="L20" s="9"/>
      <c r="M20" s="9">
        <v>-60999928</v>
      </c>
      <c r="N20" s="9"/>
      <c r="O20" s="9">
        <v>0</v>
      </c>
      <c r="P20" s="9"/>
      <c r="Q20" s="9">
        <f>SUM(E20:M20,O20)</f>
        <v>-60999928</v>
      </c>
    </row>
    <row r="21" spans="1:17" ht="23.1" customHeight="1" x14ac:dyDescent="0.25">
      <c r="A21" s="90" t="s">
        <v>125</v>
      </c>
      <c r="B21" s="90"/>
      <c r="C21" s="74"/>
      <c r="D21" s="39"/>
      <c r="E21" s="9">
        <v>0</v>
      </c>
      <c r="F21" s="9"/>
      <c r="G21" s="9">
        <v>0</v>
      </c>
      <c r="H21" s="9"/>
      <c r="I21" s="9">
        <v>0</v>
      </c>
      <c r="J21" s="9"/>
      <c r="K21" s="9">
        <v>0</v>
      </c>
      <c r="L21" s="9"/>
      <c r="M21" s="9">
        <f>'PL&amp;CF'!J90</f>
        <v>19786849</v>
      </c>
      <c r="N21" s="9"/>
      <c r="O21" s="9">
        <v>0</v>
      </c>
      <c r="P21" s="9"/>
      <c r="Q21" s="9">
        <f>SUM(E21:M21,O21)</f>
        <v>19786849</v>
      </c>
    </row>
    <row r="22" spans="1:17" ht="23.1" customHeight="1" x14ac:dyDescent="0.25">
      <c r="A22" s="90" t="s">
        <v>175</v>
      </c>
      <c r="B22" s="90"/>
      <c r="C22" s="74"/>
      <c r="D22" s="39"/>
      <c r="E22" s="9">
        <v>0</v>
      </c>
      <c r="F22" s="9"/>
      <c r="G22" s="9">
        <v>0</v>
      </c>
      <c r="H22" s="9"/>
      <c r="I22" s="9">
        <v>0</v>
      </c>
      <c r="J22" s="9"/>
      <c r="K22" s="9">
        <v>0</v>
      </c>
      <c r="L22" s="9"/>
      <c r="M22" s="9">
        <v>0</v>
      </c>
      <c r="N22" s="9"/>
      <c r="O22" s="9">
        <f>'PL&amp;CF'!J114</f>
        <v>52557460</v>
      </c>
      <c r="P22" s="9"/>
      <c r="Q22" s="9">
        <f>SUM(E22:M22,O22)</f>
        <v>52557460</v>
      </c>
    </row>
    <row r="23" spans="1:17" ht="23.1" customHeight="1" thickBot="1" x14ac:dyDescent="0.3">
      <c r="A23" s="91" t="s">
        <v>156</v>
      </c>
      <c r="B23" s="90"/>
      <c r="C23" s="90"/>
      <c r="D23" s="39"/>
      <c r="E23" s="18">
        <f>SUM(E18:E22)</f>
        <v>350000000</v>
      </c>
      <c r="F23" s="9"/>
      <c r="G23" s="18">
        <f>SUM(G18:G22)</f>
        <v>647275073</v>
      </c>
      <c r="H23" s="9"/>
      <c r="I23" s="18">
        <f>SUM(I18:I22)</f>
        <v>34000000</v>
      </c>
      <c r="J23" s="9"/>
      <c r="K23" s="18">
        <f>SUM(K18:K22)</f>
        <v>20000000</v>
      </c>
      <c r="L23" s="9"/>
      <c r="M23" s="18">
        <f>SUM(M18:M22)</f>
        <v>993906064</v>
      </c>
      <c r="N23" s="9"/>
      <c r="O23" s="18">
        <f>SUM(O18:O22)</f>
        <v>36759811</v>
      </c>
      <c r="P23" s="9"/>
      <c r="Q23" s="18">
        <f>SUM(Q18:Q22)</f>
        <v>2081940948</v>
      </c>
    </row>
    <row r="24" spans="1:17" ht="23.1" customHeight="1" thickTop="1" x14ac:dyDescent="0.25">
      <c r="A24" s="90"/>
      <c r="B24" s="90"/>
      <c r="C24" s="90"/>
      <c r="D24" s="39"/>
      <c r="E24" s="10">
        <f>E23-bs!J61</f>
        <v>0</v>
      </c>
      <c r="F24" s="9"/>
      <c r="G24" s="10">
        <f>G23-bs!J62</f>
        <v>0</v>
      </c>
      <c r="H24" s="9"/>
      <c r="I24" s="10">
        <f>I23-bs!J65</f>
        <v>0</v>
      </c>
      <c r="J24" s="9"/>
      <c r="K24" s="10">
        <f>K23-bs!J66</f>
        <v>0</v>
      </c>
      <c r="L24" s="9"/>
      <c r="M24" s="10">
        <f>M23-bs!J67</f>
        <v>0</v>
      </c>
      <c r="N24" s="9"/>
      <c r="O24" s="10">
        <f>O23-bs!J68</f>
        <v>0</v>
      </c>
      <c r="P24" s="9"/>
      <c r="Q24" s="10">
        <f>Q23-bs!J69</f>
        <v>0</v>
      </c>
    </row>
    <row r="25" spans="1:17" ht="23.1" customHeight="1" x14ac:dyDescent="0.25">
      <c r="A25" s="90" t="s">
        <v>13</v>
      </c>
      <c r="B25" s="6"/>
      <c r="C25" s="6"/>
      <c r="D25" s="39"/>
      <c r="F25" s="39"/>
      <c r="J25" s="39"/>
      <c r="L25" s="39"/>
      <c r="N25" s="39"/>
      <c r="P25" s="39"/>
    </row>
  </sheetData>
  <mergeCells count="5">
    <mergeCell ref="A2:G2"/>
    <mergeCell ref="E6:Q6"/>
    <mergeCell ref="I8:M8"/>
    <mergeCell ref="I9:L9"/>
    <mergeCell ref="A4:H4"/>
  </mergeCells>
  <printOptions horizontalCentered="1"/>
  <pageMargins left="0.39370078740157483" right="0.39370078740157483" top="0.9055118110236221" bottom="0" header="0.31496062992125984" footer="0.31496062992125984"/>
  <pageSetup paperSize="9" scale="75" orientation="landscape" r:id="rId1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45408</vt:lpwstr>
  </property>
  <property fmtid="{D5CDD505-2E9C-101B-9397-08002B2CF9AE}" pid="4" name="OptimizationTime">
    <vt:lpwstr>20190813_1247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bs</vt:lpstr>
      <vt:lpstr>PL&amp;CF</vt:lpstr>
      <vt:lpstr>sce-equity</vt:lpstr>
      <vt:lpstr>sce-com</vt:lpstr>
      <vt:lpstr>bs!Print_Area</vt:lpstr>
      <vt:lpstr>'PL&amp;CF'!Print_Area</vt:lpstr>
      <vt:lpstr>'sce-equity'!Print_Area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PLW</dc:creator>
  <cp:lastModifiedBy>Suphanee Saktrakul</cp:lastModifiedBy>
  <cp:lastPrinted>2019-08-05T04:03:23Z</cp:lastPrinted>
  <dcterms:created xsi:type="dcterms:W3CDTF">2011-05-02T09:20:31Z</dcterms:created>
  <dcterms:modified xsi:type="dcterms:W3CDTF">2019-08-13T02:51:07Z</dcterms:modified>
</cp:coreProperties>
</file>