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19\Convert_Q2'19\"/>
    </mc:Choice>
  </mc:AlternateContent>
  <bookViews>
    <workbookView xWindow="11625" yWindow="32760" windowWidth="12375" windowHeight="10275" tabRatio="715" activeTab="1"/>
  </bookViews>
  <sheets>
    <sheet name="BS" sheetId="1" r:id="rId1"/>
    <sheet name="PL&amp;CF" sheetId="13" r:id="rId2"/>
    <sheet name="sce-equity" sheetId="10" r:id="rId3"/>
    <sheet name="sce-separate" sheetId="11" r:id="rId4"/>
  </sheets>
  <definedNames>
    <definedName name="_xlnm.Print_Area" localSheetId="0">BS!$A$1:$K$79</definedName>
    <definedName name="_xlnm.Print_Area" localSheetId="1">'PL&amp;CF'!$A$1:$K$165</definedName>
    <definedName name="_xlnm.Print_Area" localSheetId="2">'sce-equity'!$A$1:$S$29</definedName>
    <definedName name="_xlnm.Print_Area" localSheetId="3">'sce-separate'!$A$1:$Q$27</definedName>
  </definedNames>
  <calcPr calcId="171027" calcMode="autoNoTable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6" i="13" l="1"/>
  <c r="E96" i="13"/>
  <c r="E71" i="1" l="1"/>
  <c r="E53" i="1"/>
  <c r="E29" i="1"/>
  <c r="G29" i="1"/>
  <c r="I29" i="1"/>
  <c r="K29" i="1"/>
  <c r="Q20" i="11" l="1"/>
  <c r="Q19" i="11"/>
  <c r="Q22" i="10"/>
  <c r="S22" i="10" s="1"/>
  <c r="Q21" i="10"/>
  <c r="S21" i="10" s="1"/>
  <c r="K86" i="13" l="1"/>
  <c r="K85" i="13"/>
  <c r="G90" i="13"/>
  <c r="K24" i="13"/>
  <c r="K23" i="13"/>
  <c r="K12" i="13"/>
  <c r="I12" i="13"/>
  <c r="I15" i="13" s="1"/>
  <c r="E12" i="13"/>
  <c r="E15" i="13" s="1"/>
  <c r="Q15" i="10"/>
  <c r="S15" i="10" s="1"/>
  <c r="Q14" i="10"/>
  <c r="S14" i="10" s="1"/>
  <c r="Q13" i="11"/>
  <c r="Q12" i="11"/>
  <c r="K159" i="13"/>
  <c r="I159" i="13"/>
  <c r="G159" i="13"/>
  <c r="E159" i="13"/>
  <c r="K119" i="13"/>
  <c r="I119" i="13"/>
  <c r="G119" i="13"/>
  <c r="E119" i="13"/>
  <c r="I90" i="13"/>
  <c r="E90" i="13"/>
  <c r="K74" i="13"/>
  <c r="K77" i="13" s="1"/>
  <c r="K83" i="13" s="1"/>
  <c r="I74" i="13"/>
  <c r="I77" i="13" s="1"/>
  <c r="I83" i="13" s="1"/>
  <c r="G74" i="13"/>
  <c r="G77" i="13" s="1"/>
  <c r="G83" i="13" s="1"/>
  <c r="E74" i="13"/>
  <c r="E77" i="13" s="1"/>
  <c r="E83" i="13" s="1"/>
  <c r="K90" i="13" l="1"/>
  <c r="K91" i="13"/>
  <c r="K93" i="13" s="1"/>
  <c r="K108" i="13" s="1"/>
  <c r="K121" i="13" s="1"/>
  <c r="I91" i="13"/>
  <c r="I93" i="13" s="1"/>
  <c r="I108" i="13" s="1"/>
  <c r="I121" i="13" s="1"/>
  <c r="G91" i="13"/>
  <c r="G93" i="13" s="1"/>
  <c r="G108" i="13" s="1"/>
  <c r="G121" i="13" s="1"/>
  <c r="E91" i="13"/>
  <c r="E93" i="13" s="1"/>
  <c r="E108" i="13" l="1"/>
  <c r="E121" i="13" s="1"/>
  <c r="E21" i="13"/>
  <c r="I28" i="13" l="1"/>
  <c r="I21" i="13"/>
  <c r="I29" i="13" l="1"/>
  <c r="I31" i="13" s="1"/>
  <c r="I34" i="13" s="1"/>
  <c r="I71" i="1"/>
  <c r="K71" i="1"/>
  <c r="G71" i="1"/>
  <c r="M26" i="10"/>
  <c r="I26" i="10"/>
  <c r="G26" i="10"/>
  <c r="E26" i="10"/>
  <c r="C26" i="10"/>
  <c r="Q23" i="10"/>
  <c r="Q20" i="10"/>
  <c r="S20" i="10" s="1"/>
  <c r="O18" i="10"/>
  <c r="M18" i="10"/>
  <c r="K18" i="10"/>
  <c r="I18" i="10"/>
  <c r="G18" i="10"/>
  <c r="E18" i="10"/>
  <c r="C18" i="10"/>
  <c r="Q17" i="10"/>
  <c r="S17" i="10"/>
  <c r="Q13" i="10"/>
  <c r="S13" i="10" s="1"/>
  <c r="Q12" i="10"/>
  <c r="S12" i="10" s="1"/>
  <c r="K23" i="11"/>
  <c r="I23" i="11"/>
  <c r="G23" i="11"/>
  <c r="E23" i="11"/>
  <c r="Q18" i="11"/>
  <c r="O16" i="11"/>
  <c r="M16" i="11"/>
  <c r="K16" i="11"/>
  <c r="I16" i="11"/>
  <c r="G16" i="11"/>
  <c r="E16" i="11"/>
  <c r="Q15" i="11"/>
  <c r="Q14" i="11"/>
  <c r="Q11" i="11"/>
  <c r="K154" i="13"/>
  <c r="I154" i="13"/>
  <c r="G154" i="13"/>
  <c r="E154" i="13"/>
  <c r="K149" i="13"/>
  <c r="G149" i="13"/>
  <c r="I149" i="13"/>
  <c r="E149" i="13"/>
  <c r="K57" i="13"/>
  <c r="I57" i="13"/>
  <c r="G57" i="13"/>
  <c r="E57" i="13"/>
  <c r="K28" i="13"/>
  <c r="G28" i="13"/>
  <c r="E28" i="13"/>
  <c r="E29" i="13" s="1"/>
  <c r="E31" i="13" s="1"/>
  <c r="K15" i="13"/>
  <c r="K21" i="13" s="1"/>
  <c r="K29" i="13" s="1"/>
  <c r="K31" i="13" s="1"/>
  <c r="G12" i="13"/>
  <c r="G15" i="13" s="1"/>
  <c r="G21" i="13" s="1"/>
  <c r="K53" i="1"/>
  <c r="I53" i="1"/>
  <c r="G53" i="1"/>
  <c r="K72" i="1" l="1"/>
  <c r="K73" i="1" s="1"/>
  <c r="G160" i="13"/>
  <c r="G162" i="13" s="1"/>
  <c r="G29" i="13"/>
  <c r="G31" i="13" s="1"/>
  <c r="Q16" i="11"/>
  <c r="Q18" i="10"/>
  <c r="K160" i="13"/>
  <c r="K162" i="13" s="1"/>
  <c r="S18" i="10"/>
  <c r="I46" i="13"/>
  <c r="I59" i="13" s="1"/>
  <c r="Q21" i="11"/>
  <c r="E34" i="13"/>
  <c r="E72" i="1"/>
  <c r="E73" i="1" s="1"/>
  <c r="G72" i="1"/>
  <c r="G73" i="1" s="1"/>
  <c r="K46" i="13"/>
  <c r="K59" i="13" s="1"/>
  <c r="E160" i="13"/>
  <c r="E162" i="13" s="1"/>
  <c r="O23" i="11"/>
  <c r="I72" i="1"/>
  <c r="I73" i="1" s="1"/>
  <c r="I160" i="13"/>
  <c r="I162" i="13" s="1"/>
  <c r="E46" i="13"/>
  <c r="E59" i="13" s="1"/>
  <c r="G46" i="13" l="1"/>
  <c r="G59" i="13" s="1"/>
  <c r="M23" i="11"/>
  <c r="Q22" i="11"/>
  <c r="Q23" i="11" s="1"/>
  <c r="Q25" i="10"/>
  <c r="O26" i="10"/>
  <c r="S23" i="10"/>
  <c r="K26" i="10"/>
  <c r="Q26" i="10" l="1"/>
  <c r="S25" i="10"/>
  <c r="S26" i="10" s="1"/>
</calcChain>
</file>

<file path=xl/sharedStrings.xml><?xml version="1.0" encoding="utf-8"?>
<sst xmlns="http://schemas.openxmlformats.org/spreadsheetml/2006/main" count="339" uniqueCount="188">
  <si>
    <t>Financial statements</t>
  </si>
  <si>
    <t>Separate financial statements</t>
  </si>
  <si>
    <t>in which the equity method is applied</t>
  </si>
  <si>
    <t>(Unit: Baht)</t>
  </si>
  <si>
    <t>Assets</t>
  </si>
  <si>
    <t>Accrued investment income</t>
  </si>
  <si>
    <t xml:space="preserve">   Investments in securities</t>
  </si>
  <si>
    <t>Other assets</t>
  </si>
  <si>
    <t xml:space="preserve">   Others</t>
  </si>
  <si>
    <t>Total assets</t>
  </si>
  <si>
    <t>The accompanying notes are an integral part of the financial statements.</t>
  </si>
  <si>
    <t xml:space="preserve">Liabilities </t>
  </si>
  <si>
    <t>Due to reinsurers</t>
  </si>
  <si>
    <t>Insurance contract liabilities</t>
  </si>
  <si>
    <t xml:space="preserve">   Accrued expenses</t>
  </si>
  <si>
    <t>Total liabilities</t>
  </si>
  <si>
    <t>Share capital</t>
  </si>
  <si>
    <t xml:space="preserve">   Registered</t>
  </si>
  <si>
    <t>Share premium</t>
  </si>
  <si>
    <t>Retained earnings</t>
  </si>
  <si>
    <t xml:space="preserve">   Appropriated</t>
  </si>
  <si>
    <t xml:space="preserve">      General reserve</t>
  </si>
  <si>
    <t xml:space="preserve">   Unappropriated </t>
  </si>
  <si>
    <t>Income</t>
  </si>
  <si>
    <t>Total income</t>
  </si>
  <si>
    <t>Expenses</t>
  </si>
  <si>
    <t>Other underwriting expenses</t>
  </si>
  <si>
    <t>Operating expenses</t>
  </si>
  <si>
    <t>Other income</t>
  </si>
  <si>
    <t>Direct premium written</t>
  </si>
  <si>
    <t xml:space="preserve">   Loans</t>
  </si>
  <si>
    <t>Note</t>
  </si>
  <si>
    <t>Directors</t>
  </si>
  <si>
    <t>Financial statements in which the equity method is applied</t>
  </si>
  <si>
    <t>Issued and</t>
  </si>
  <si>
    <t>share capital</t>
  </si>
  <si>
    <t>Appropriated</t>
  </si>
  <si>
    <t>General reserve</t>
  </si>
  <si>
    <t>Unappropriated</t>
  </si>
  <si>
    <t>Other components of equity</t>
  </si>
  <si>
    <t>Other comprehensive income</t>
  </si>
  <si>
    <t>in value of available-</t>
  </si>
  <si>
    <t>for-sale investments</t>
  </si>
  <si>
    <t>Total other</t>
  </si>
  <si>
    <t>components of</t>
  </si>
  <si>
    <t>equity</t>
  </si>
  <si>
    <t>The Navakij Insurance Public Company Limited</t>
  </si>
  <si>
    <t>Deferred tax assets</t>
  </si>
  <si>
    <t>investments</t>
  </si>
  <si>
    <t>Liabilities and equity</t>
  </si>
  <si>
    <t>Equity</t>
  </si>
  <si>
    <t>Total equity</t>
  </si>
  <si>
    <t>Total liabilities and equity</t>
  </si>
  <si>
    <t>Dividend income</t>
  </si>
  <si>
    <t>Employee benefit obligations</t>
  </si>
  <si>
    <t>Interest income</t>
  </si>
  <si>
    <t>Other liabilities</t>
  </si>
  <si>
    <t>Reinsurance assets</t>
  </si>
  <si>
    <t>14</t>
  </si>
  <si>
    <t xml:space="preserve">   Issued and paid up</t>
  </si>
  <si>
    <t>6</t>
  </si>
  <si>
    <t>Income tax expenses</t>
  </si>
  <si>
    <t>Premium receivables</t>
  </si>
  <si>
    <t>Property, building and equipment</t>
  </si>
  <si>
    <t>Intangible assets</t>
  </si>
  <si>
    <t>Investment assets</t>
  </si>
  <si>
    <t>7</t>
  </si>
  <si>
    <t>9</t>
  </si>
  <si>
    <t>Other components of equity -</t>
  </si>
  <si>
    <t>paid-up</t>
  </si>
  <si>
    <t>8</t>
  </si>
  <si>
    <t>11</t>
  </si>
  <si>
    <t xml:space="preserve">available-for-sale </t>
  </si>
  <si>
    <t xml:space="preserve">Total </t>
  </si>
  <si>
    <t xml:space="preserve">   Claims receivable from litigants</t>
  </si>
  <si>
    <t xml:space="preserve">      Statutory reserve</t>
  </si>
  <si>
    <t>Statutory reserve</t>
  </si>
  <si>
    <t>Statements of financial position</t>
  </si>
  <si>
    <t>Statements of financial position (continued)</t>
  </si>
  <si>
    <t>Statements of income</t>
  </si>
  <si>
    <t xml:space="preserve">Statements of comprehensive income </t>
  </si>
  <si>
    <t xml:space="preserve">Statements of changes in equity </t>
  </si>
  <si>
    <t>Statements of changes in equity (continued)</t>
  </si>
  <si>
    <t>31 December</t>
  </si>
  <si>
    <t xml:space="preserve">   Fee and commission payables</t>
  </si>
  <si>
    <t xml:space="preserve">Other comprehensive income to be reclassified to </t>
  </si>
  <si>
    <t xml:space="preserve">   profit and loss in subsequent periods</t>
  </si>
  <si>
    <t>Cash and cash equivalents</t>
  </si>
  <si>
    <t>Fee and commission income</t>
  </si>
  <si>
    <t xml:space="preserve">   Income tax effect</t>
  </si>
  <si>
    <t>Commission and brokerage on direct insurance</t>
  </si>
  <si>
    <t xml:space="preserve">   Deposits on rice field insurance scheme</t>
  </si>
  <si>
    <t>Reinsurance receivables</t>
  </si>
  <si>
    <t>10</t>
  </si>
  <si>
    <t>13</t>
  </si>
  <si>
    <t>Net cash used in financing activities</t>
  </si>
  <si>
    <t>Gross premium written</t>
  </si>
  <si>
    <t>Less: Premiums ceded to reinsurers</t>
  </si>
  <si>
    <t>Net premium written</t>
  </si>
  <si>
    <t>Net earned premium</t>
  </si>
  <si>
    <t>Gross claim and loss adjustment expenses</t>
  </si>
  <si>
    <t>Less: Claim recovery from reinsurers</t>
  </si>
  <si>
    <t>Commission and brokerage expenses</t>
  </si>
  <si>
    <t>Total expenses</t>
  </si>
  <si>
    <t>Cash flows from (used in) operating activities</t>
  </si>
  <si>
    <t xml:space="preserve">Loss incurred and loss adjustment expenses on </t>
  </si>
  <si>
    <t xml:space="preserve">   direct insurance</t>
  </si>
  <si>
    <t>Investments in securities</t>
  </si>
  <si>
    <t>Loans</t>
  </si>
  <si>
    <t xml:space="preserve">Deposits and certificate of deposits at </t>
  </si>
  <si>
    <t xml:space="preserve">   financial institutions</t>
  </si>
  <si>
    <t>Cash flows from (used in) investing activities</t>
  </si>
  <si>
    <t>Purchases of property, building and equipment</t>
  </si>
  <si>
    <t>Purchases of intangible assets</t>
  </si>
  <si>
    <t>Disposals of property, building and equipment</t>
  </si>
  <si>
    <t>Cash flows from (used in) financing activities</t>
  </si>
  <si>
    <t>Repayment of liabilities under finance lease agreements</t>
  </si>
  <si>
    <t xml:space="preserve">      investments</t>
  </si>
  <si>
    <t>Profit on investments</t>
  </si>
  <si>
    <t>Statements of cash flows</t>
  </si>
  <si>
    <t xml:space="preserve">   profit and loss in subsequent periods - net of tax (loss)</t>
  </si>
  <si>
    <t xml:space="preserve">Exchange differences </t>
  </si>
  <si>
    <t xml:space="preserve">on translation of </t>
  </si>
  <si>
    <t>financial statements in</t>
  </si>
  <si>
    <t>foreign currency</t>
  </si>
  <si>
    <t xml:space="preserve">   Liabilities under finance lease agreements</t>
  </si>
  <si>
    <t>Investments in associates</t>
  </si>
  <si>
    <t>Investments income, net</t>
  </si>
  <si>
    <t>the equity method is applied</t>
  </si>
  <si>
    <t>Financial statements in which</t>
  </si>
  <si>
    <t xml:space="preserve">   Exchange differences on translation </t>
  </si>
  <si>
    <t xml:space="preserve">      of financial statements in foreign currency (loss)</t>
  </si>
  <si>
    <t>Balance as at 1 January 2018</t>
  </si>
  <si>
    <t>changes in value of</t>
  </si>
  <si>
    <t>Profit for the period</t>
  </si>
  <si>
    <t>(Unaudited but</t>
  </si>
  <si>
    <t>(Audited)</t>
  </si>
  <si>
    <t>reviewed)</t>
  </si>
  <si>
    <t>(Unaudited but reviewed)</t>
  </si>
  <si>
    <t>Cash and cash equivalents at end of period</t>
  </si>
  <si>
    <t>Cash and cash equivalents at beginning of period</t>
  </si>
  <si>
    <t xml:space="preserve">   for the period (loss)</t>
  </si>
  <si>
    <t>Other comprehensive income for the period (loss)</t>
  </si>
  <si>
    <t>3</t>
  </si>
  <si>
    <t>4</t>
  </si>
  <si>
    <t>5</t>
  </si>
  <si>
    <t>12.1</t>
  </si>
  <si>
    <t>15</t>
  </si>
  <si>
    <t>9.3</t>
  </si>
  <si>
    <t>7.4</t>
  </si>
  <si>
    <t>12.2</t>
  </si>
  <si>
    <t xml:space="preserve">   Gain (loss) on changes in value of available-for-sale </t>
  </si>
  <si>
    <t>Balance as at 1 January 2019</t>
  </si>
  <si>
    <t>Add (less): Unearned premium reserves (increase)</t>
  </si>
  <si>
    <t xml:space="preserve">   decrease from prior period</t>
  </si>
  <si>
    <t>Profit before income tax expenses</t>
  </si>
  <si>
    <t>Earnings per share</t>
  </si>
  <si>
    <t>Basic earnings per share</t>
  </si>
  <si>
    <t>Total comprehensive income for the period (loss)</t>
  </si>
  <si>
    <t>Cash received from share capital issuance</t>
  </si>
  <si>
    <t>Dividend paid</t>
  </si>
  <si>
    <t>For the three-month period ended 30 June 2019</t>
  </si>
  <si>
    <t>For the six-month period ended 30 June 2019</t>
  </si>
  <si>
    <t>Balance as at 30 June 2018</t>
  </si>
  <si>
    <t>Balance as at 30 June 2019</t>
  </si>
  <si>
    <t>As at 30 June 2019</t>
  </si>
  <si>
    <t>30 June</t>
  </si>
  <si>
    <t xml:space="preserve">         (31 December 2018: 34,000,000 ordinary shares</t>
  </si>
  <si>
    <t xml:space="preserve">         of Baht 10 each)</t>
  </si>
  <si>
    <t xml:space="preserve">         (31 December 2018: 34,000,000 ordinary shares </t>
  </si>
  <si>
    <t>16</t>
  </si>
  <si>
    <t xml:space="preserve">Surplus (deficit) on </t>
  </si>
  <si>
    <t>surplus (deficit) on changes</t>
  </si>
  <si>
    <t>Increase in share capital (Note 17)</t>
  </si>
  <si>
    <t>Dividend paid (Note 20)</t>
  </si>
  <si>
    <t>Income tax payable</t>
  </si>
  <si>
    <t xml:space="preserve">      35,000,000 ordinary shares of Baht 10 each</t>
  </si>
  <si>
    <t xml:space="preserve">Less: Unearned premium reserves </t>
  </si>
  <si>
    <t>Share of loss from investments in associates</t>
  </si>
  <si>
    <t>19</t>
  </si>
  <si>
    <t>Other comprehensive income for the period</t>
  </si>
  <si>
    <t>Net cash from operating activities</t>
  </si>
  <si>
    <t>Net cash used in investing activities</t>
  </si>
  <si>
    <t>Net increase in cash and cash equivalents</t>
  </si>
  <si>
    <t xml:space="preserve">   Receivable on sales of securities</t>
  </si>
  <si>
    <t xml:space="preserve">   increase from prior period</t>
  </si>
  <si>
    <t>Cash received from (paid for) reinsurance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</si>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</sst>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0_);_(* \(#,##0.00\);_(* &quot;-&quot;_);_(@_)"/>
    <numFmt numFmtId="167" formatCode="#,##0;[Red]\(#,##0\)"/>
  </numFmts>
  <fonts count="14" x14ac:knownFonts="1">
    <font>
      <sz val="14"/>
      <name val="Cordia New"/>
      <charset val="222"/>
    </font>
    <font>
      <sz val="12"/>
      <name val="CordiaUPC"/>
      <family val="2"/>
      <charset val="222"/>
    </font>
    <font>
      <sz val="8"/>
      <name val="Cordia New"/>
      <family val="2"/>
    </font>
    <font>
      <sz val="14"/>
      <name val="Cordia New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u val="singleAccounting"/>
      <sz val="11"/>
      <name val="Arial"/>
      <family val="2"/>
    </font>
    <font>
      <sz val="10"/>
      <color indexed="8"/>
      <name val="EYInterstate"/>
      <family val="2"/>
    </font>
    <font>
      <sz val="10"/>
      <color theme="1"/>
      <name val="EYInterstate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43">
    <xf numFmtId="0" fontId="0" fillId="0" borderId="0" xfId="0"/>
    <xf numFmtId="37" fontId="4" fillId="0" borderId="0" xfId="0" applyNumberFormat="1" applyFont="1" applyFill="1" applyAlignment="1">
      <alignment vertical="center"/>
    </xf>
    <xf numFmtId="38" fontId="6" fillId="0" borderId="0" xfId="0" applyNumberFormat="1" applyFont="1" applyAlignment="1">
      <alignment vertical="center"/>
    </xf>
    <xf numFmtId="37" fontId="6" fillId="0" borderId="0" xfId="0" applyNumberFormat="1" applyFont="1" applyFill="1" applyAlignment="1">
      <alignment vertical="center"/>
    </xf>
    <xf numFmtId="38" fontId="4" fillId="0" borderId="0" xfId="0" applyNumberFormat="1" applyFont="1" applyAlignment="1">
      <alignment vertical="center"/>
    </xf>
    <xf numFmtId="38" fontId="6" fillId="0" borderId="0" xfId="0" applyNumberFormat="1" applyFont="1" applyFill="1" applyAlignment="1">
      <alignment vertical="center"/>
    </xf>
    <xf numFmtId="38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9" fontId="5" fillId="0" borderId="0" xfId="0" applyNumberFormat="1" applyFont="1" applyBorder="1" applyAlignment="1">
      <alignment vertical="center"/>
    </xf>
    <xf numFmtId="41" fontId="5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5" fillId="0" borderId="0" xfId="1" applyNumberFormat="1" applyFont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1" fontId="4" fillId="0" borderId="0" xfId="0" applyNumberFormat="1" applyFont="1" applyFill="1" applyBorder="1" applyAlignment="1">
      <alignment vertical="center"/>
    </xf>
    <xf numFmtId="38" fontId="4" fillId="0" borderId="1" xfId="0" applyNumberFormat="1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2" fillId="0" borderId="0" xfId="0" applyNumberFormat="1" applyFont="1" applyFill="1" applyAlignment="1">
      <alignment vertical="center"/>
    </xf>
    <xf numFmtId="1" fontId="4" fillId="0" borderId="0" xfId="4" quotePrefix="1" applyFont="1" applyFill="1" applyBorder="1" applyAlignment="1">
      <alignment vertical="center"/>
    </xf>
    <xf numFmtId="49" fontId="4" fillId="0" borderId="0" xfId="0" quotePrefix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quotePrefix="1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38" fontId="4" fillId="0" borderId="0" xfId="0" applyNumberFormat="1" applyFont="1" applyBorder="1" applyAlignment="1">
      <alignment horizontal="center" vertical="center"/>
    </xf>
    <xf numFmtId="38" fontId="6" fillId="0" borderId="0" xfId="0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1" fontId="4" fillId="0" borderId="3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center" vertical="center"/>
    </xf>
    <xf numFmtId="41" fontId="4" fillId="0" borderId="2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horizontal="right" vertical="center"/>
    </xf>
    <xf numFmtId="41" fontId="4" fillId="0" borderId="2" xfId="0" applyNumberFormat="1" applyFont="1" applyFill="1" applyBorder="1" applyAlignment="1">
      <alignment horizontal="center" vertical="center"/>
    </xf>
    <xf numFmtId="38" fontId="4" fillId="0" borderId="0" xfId="0" applyNumberFormat="1" applyFont="1" applyAlignment="1">
      <alignment horizontal="left" vertical="center"/>
    </xf>
    <xf numFmtId="41" fontId="4" fillId="0" borderId="0" xfId="1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1" fontId="4" fillId="0" borderId="4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41" fontId="4" fillId="0" borderId="3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166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38" fontId="6" fillId="0" borderId="0" xfId="0" applyNumberFormat="1" applyFont="1" applyFill="1" applyBorder="1" applyAlignment="1">
      <alignment vertical="center"/>
    </xf>
    <xf numFmtId="41" fontId="7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Alignment="1">
      <alignment horizontal="right" vertical="center"/>
    </xf>
    <xf numFmtId="166" fontId="4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Alignment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41" fontId="4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41" fontId="4" fillId="0" borderId="0" xfId="2" quotePrefix="1" applyNumberFormat="1" applyFont="1" applyFill="1" applyBorder="1" applyAlignment="1">
      <alignment horizontal="center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0" xfId="3" applyNumberFormat="1" applyFont="1" applyFill="1" applyAlignment="1">
      <alignment vertical="center"/>
    </xf>
    <xf numFmtId="41" fontId="4" fillId="0" borderId="0" xfId="3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38" fontId="4" fillId="0" borderId="0" xfId="0" applyNumberFormat="1" applyFont="1" applyFill="1" applyBorder="1" applyAlignment="1">
      <alignment vertical="center"/>
    </xf>
    <xf numFmtId="165" fontId="4" fillId="0" borderId="3" xfId="2" applyNumberFormat="1" applyFont="1" applyFill="1" applyBorder="1" applyAlignment="1">
      <alignment horizontal="center" vertical="center"/>
    </xf>
    <xf numFmtId="41" fontId="4" fillId="0" borderId="3" xfId="0" applyNumberFormat="1" applyFont="1" applyFill="1" applyBorder="1" applyAlignment="1">
      <alignment vertical="center"/>
    </xf>
    <xf numFmtId="41" fontId="4" fillId="0" borderId="5" xfId="0" applyNumberFormat="1" applyFont="1" applyFill="1" applyBorder="1" applyAlignment="1">
      <alignment horizontal="center" vertical="center"/>
    </xf>
    <xf numFmtId="41" fontId="4" fillId="0" borderId="4" xfId="2" applyNumberFormat="1" applyFont="1" applyFill="1" applyBorder="1" applyAlignment="1">
      <alignment horizontal="right" vertical="center"/>
    </xf>
    <xf numFmtId="41" fontId="4" fillId="0" borderId="6" xfId="2" applyNumberFormat="1" applyFont="1" applyFill="1" applyBorder="1" applyAlignment="1">
      <alignment horizontal="right" vertical="center"/>
    </xf>
    <xf numFmtId="41" fontId="4" fillId="0" borderId="5" xfId="2" applyNumberFormat="1" applyFont="1" applyFill="1" applyBorder="1" applyAlignment="1">
      <alignment vertical="center"/>
    </xf>
    <xf numFmtId="41" fontId="4" fillId="0" borderId="0" xfId="11" applyNumberFormat="1" applyFont="1" applyFill="1" applyAlignment="1">
      <alignment vertical="center"/>
    </xf>
    <xf numFmtId="41" fontId="4" fillId="0" borderId="0" xfId="17" applyNumberFormat="1" applyFont="1" applyFill="1" applyAlignment="1">
      <alignment vertical="center"/>
    </xf>
    <xf numFmtId="41" fontId="4" fillId="0" borderId="0" xfId="20" applyNumberFormat="1" applyFont="1" applyFill="1" applyAlignment="1">
      <alignment vertical="center"/>
    </xf>
    <xf numFmtId="41" fontId="4" fillId="0" borderId="0" xfId="21" applyNumberFormat="1" applyFont="1" applyFill="1" applyAlignment="1">
      <alignment vertical="center"/>
    </xf>
    <xf numFmtId="41" fontId="4" fillId="0" borderId="0" xfId="43" applyNumberFormat="1" applyFont="1" applyFill="1" applyAlignment="1">
      <alignment horizontal="right"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37" fontId="4" fillId="0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7" fontId="4" fillId="0" borderId="0" xfId="0" applyNumberFormat="1" applyFont="1" applyFill="1" applyAlignment="1">
      <alignment horizontal="right" vertical="center"/>
    </xf>
    <xf numFmtId="41" fontId="4" fillId="0" borderId="4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vertical="center"/>
    </xf>
    <xf numFmtId="41" fontId="7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1" fontId="4" fillId="0" borderId="0" xfId="37" quotePrefix="1" applyNumberFormat="1" applyFont="1" applyFill="1" applyBorder="1" applyAlignment="1">
      <alignment horizontal="center" vertical="center"/>
    </xf>
    <xf numFmtId="41" fontId="4" fillId="0" borderId="0" xfId="37" applyNumberFormat="1" applyFont="1" applyFill="1" applyAlignment="1">
      <alignment vertical="center"/>
    </xf>
    <xf numFmtId="41" fontId="4" fillId="0" borderId="0" xfId="37" quotePrefix="1" applyNumberFormat="1" applyFont="1" applyFill="1" applyBorder="1" applyAlignment="1">
      <alignment horizontal="right" vertical="center"/>
    </xf>
    <xf numFmtId="41" fontId="4" fillId="0" borderId="0" xfId="37" applyNumberFormat="1" applyFont="1" applyFill="1" applyAlignment="1">
      <alignment horizontal="right" vertical="center"/>
    </xf>
    <xf numFmtId="41" fontId="4" fillId="0" borderId="0" xfId="37" quotePrefix="1" applyNumberFormat="1" applyFont="1" applyFill="1" applyBorder="1" applyAlignment="1" applyProtection="1">
      <alignment horizontal="center" vertical="center"/>
    </xf>
    <xf numFmtId="41" fontId="4" fillId="0" borderId="0" xfId="37" applyNumberFormat="1" applyFont="1" applyFill="1" applyBorder="1" applyAlignment="1">
      <alignment horizontal="center" vertical="center"/>
    </xf>
    <xf numFmtId="41" fontId="4" fillId="0" borderId="0" xfId="37" applyNumberFormat="1" applyFont="1" applyFill="1" applyBorder="1" applyAlignment="1">
      <alignment horizontal="right" vertical="center"/>
    </xf>
    <xf numFmtId="41" fontId="4" fillId="0" borderId="0" xfId="37" applyNumberFormat="1" applyFont="1" applyFill="1" applyBorder="1" applyAlignment="1">
      <alignment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1" fontId="4" fillId="0" borderId="0" xfId="0" applyNumberFormat="1" applyFont="1" applyFill="1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38" fontId="4" fillId="0" borderId="0" xfId="0" applyNumberFormat="1" applyFont="1" applyFill="1" applyAlignment="1">
      <alignment horizontal="left" vertical="center"/>
    </xf>
    <xf numFmtId="49" fontId="6" fillId="0" borderId="0" xfId="0" applyNumberFormat="1" applyFont="1" applyAlignment="1">
      <alignment vertical="center"/>
    </xf>
    <xf numFmtId="37" fontId="4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37" fontId="4" fillId="0" borderId="0" xfId="0" applyNumberFormat="1" applyFont="1" applyFill="1" applyAlignment="1">
      <alignment horizontal="center" vertical="center"/>
    </xf>
    <xf numFmtId="49" fontId="6" fillId="0" borderId="0" xfId="4" applyNumberFormat="1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47">
    <cellStyle name="Comma" xfId="1" builtinId="3"/>
    <cellStyle name="Comma 2" xfId="2"/>
    <cellStyle name="Comma 2 10" xfId="37"/>
    <cellStyle name="Comma 2 11" xfId="40"/>
    <cellStyle name="Comma 2 12" xfId="43"/>
    <cellStyle name="Comma 2 13" xfId="46"/>
    <cellStyle name="Comma 2 2" xfId="12"/>
    <cellStyle name="Comma 2 3" xfId="16"/>
    <cellStyle name="Comma 2 4" xfId="19"/>
    <cellStyle name="Comma 2 5" xfId="22"/>
    <cellStyle name="Comma 2 6" xfId="25"/>
    <cellStyle name="Comma 2 7" xfId="28"/>
    <cellStyle name="Comma 2 8" xfId="31"/>
    <cellStyle name="Comma 2 9" xfId="34"/>
    <cellStyle name="Comma 3 10" xfId="38"/>
    <cellStyle name="Comma 3 11" xfId="39"/>
    <cellStyle name="Comma 3 12" xfId="44"/>
    <cellStyle name="Comma 3 13" xfId="45"/>
    <cellStyle name="Comma 3 2" xfId="13"/>
    <cellStyle name="Comma 3 3" xfId="15"/>
    <cellStyle name="Comma 3 4" xfId="18"/>
    <cellStyle name="Comma 3 5" xfId="23"/>
    <cellStyle name="Comma 3 6" xfId="26"/>
    <cellStyle name="Comma 3 7" xfId="27"/>
    <cellStyle name="Comma 3 8" xfId="30"/>
    <cellStyle name="Comma 3 9" xfId="33"/>
    <cellStyle name="Comma 6" xfId="3"/>
    <cellStyle name="Index Number" xfId="4"/>
    <cellStyle name="Normal" xfId="0" builtinId="0"/>
    <cellStyle name="Normal 10" xfId="32"/>
    <cellStyle name="Normal 11" xfId="35"/>
    <cellStyle name="Normal 12" xfId="36"/>
    <cellStyle name="Normal 13" xfId="14"/>
    <cellStyle name="Normal 14" xfId="41"/>
    <cellStyle name="Normal 15" xfId="42"/>
    <cellStyle name="Normal 16" xfId="5"/>
    <cellStyle name="Normal 2" xfId="6"/>
    <cellStyle name="Normal 20" xfId="7"/>
    <cellStyle name="Normal 21" xfId="8"/>
    <cellStyle name="Normal 22" xfId="9"/>
    <cellStyle name="Normal 3" xfId="10"/>
    <cellStyle name="Normal 4" xfId="11"/>
    <cellStyle name="Normal 5" xfId="17"/>
    <cellStyle name="Normal 6" xfId="20"/>
    <cellStyle name="Normal 7" xfId="21"/>
    <cellStyle name="Normal 8" xfId="24"/>
    <cellStyle name="Normal 9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view="pageBreakPreview" topLeftCell="A65" zoomScale="80" zoomScaleNormal="70" zoomScaleSheetLayoutView="80" workbookViewId="0">
      <selection activeCell="A81" sqref="A81"/>
    </sheetView>
  </sheetViews>
  <sheetFormatPr defaultRowHeight="23.1" customHeight="1" x14ac:dyDescent="0.5"/>
  <cols>
    <col min="1" max="1" width="43.5703125" style="54" customWidth="1"/>
    <col min="2" max="2" width="1.140625" style="32" customWidth="1"/>
    <col min="3" max="3" width="7.85546875" style="32" customWidth="1"/>
    <col min="4" max="4" width="0.85546875" style="32" customWidth="1"/>
    <col min="5" max="5" width="16.85546875" style="32" customWidth="1"/>
    <col min="6" max="6" width="0.85546875" style="32" customWidth="1"/>
    <col min="7" max="7" width="16.85546875" style="13" customWidth="1"/>
    <col min="8" max="8" width="0.85546875" style="37" customWidth="1"/>
    <col min="9" max="9" width="16.85546875" style="13" customWidth="1"/>
    <col min="10" max="10" width="0.85546875" style="13" customWidth="1"/>
    <col min="11" max="11" width="16.85546875" style="13" customWidth="1"/>
    <col min="12" max="16384" width="9.140625" style="12"/>
  </cols>
  <sheetData>
    <row r="1" spans="1:11" s="128" customFormat="1" ht="23.1" customHeight="1" x14ac:dyDescent="0.5">
      <c r="A1" s="132" t="s">
        <v>46</v>
      </c>
      <c r="B1" s="132"/>
      <c r="C1" s="132"/>
      <c r="D1" s="132"/>
      <c r="E1" s="132"/>
      <c r="F1" s="132"/>
      <c r="G1" s="132"/>
      <c r="H1" s="42"/>
    </row>
    <row r="2" spans="1:11" ht="23.1" customHeight="1" x14ac:dyDescent="0.5">
      <c r="A2" s="132" t="s">
        <v>77</v>
      </c>
      <c r="B2" s="132"/>
      <c r="C2" s="132"/>
      <c r="D2" s="132"/>
      <c r="E2" s="132"/>
      <c r="F2" s="132"/>
      <c r="G2" s="132"/>
      <c r="H2" s="23"/>
      <c r="I2" s="12"/>
      <c r="J2" s="12"/>
      <c r="K2" s="12"/>
    </row>
    <row r="3" spans="1:11" s="128" customFormat="1" ht="23.1" customHeight="1" x14ac:dyDescent="0.5">
      <c r="A3" s="132" t="s">
        <v>165</v>
      </c>
      <c r="B3" s="132"/>
      <c r="C3" s="132"/>
      <c r="D3" s="132"/>
      <c r="E3" s="132"/>
      <c r="F3" s="132"/>
      <c r="G3" s="132"/>
      <c r="H3" s="42"/>
    </row>
    <row r="4" spans="1:11" ht="23.1" customHeight="1" x14ac:dyDescent="0.5">
      <c r="A4" s="12"/>
      <c r="B4" s="12"/>
      <c r="F4" s="12"/>
      <c r="H4" s="23"/>
      <c r="I4" s="12"/>
      <c r="K4" s="68" t="s">
        <v>3</v>
      </c>
    </row>
    <row r="5" spans="1:11" ht="23.1" customHeight="1" x14ac:dyDescent="0.5">
      <c r="A5" s="12"/>
      <c r="B5" s="12"/>
      <c r="E5" s="134" t="s">
        <v>129</v>
      </c>
      <c r="F5" s="134"/>
      <c r="G5" s="134"/>
      <c r="H5" s="23"/>
      <c r="I5" s="12"/>
    </row>
    <row r="6" spans="1:11" ht="23.1" customHeight="1" x14ac:dyDescent="0.5">
      <c r="A6" s="12"/>
      <c r="B6" s="12"/>
      <c r="E6" s="133" t="s">
        <v>128</v>
      </c>
      <c r="F6" s="133"/>
      <c r="G6" s="133"/>
      <c r="H6" s="65"/>
      <c r="I6" s="133" t="s">
        <v>1</v>
      </c>
      <c r="J6" s="133"/>
      <c r="K6" s="133"/>
    </row>
    <row r="7" spans="1:11" ht="23.1" customHeight="1" x14ac:dyDescent="0.5">
      <c r="A7" s="12"/>
      <c r="B7" s="12"/>
      <c r="E7" s="74" t="s">
        <v>166</v>
      </c>
      <c r="F7" s="12"/>
      <c r="G7" s="74" t="s">
        <v>83</v>
      </c>
      <c r="H7" s="74"/>
      <c r="I7" s="74" t="s">
        <v>166</v>
      </c>
      <c r="J7" s="12"/>
      <c r="K7" s="74" t="s">
        <v>83</v>
      </c>
    </row>
    <row r="8" spans="1:11" ht="23.1" customHeight="1" x14ac:dyDescent="0.5">
      <c r="A8" s="12"/>
      <c r="B8" s="14"/>
      <c r="C8" s="130" t="s">
        <v>31</v>
      </c>
      <c r="D8" s="37"/>
      <c r="E8" s="67">
        <v>2019</v>
      </c>
      <c r="F8" s="23"/>
      <c r="G8" s="67">
        <v>2018</v>
      </c>
      <c r="H8" s="74"/>
      <c r="I8" s="67">
        <v>2019</v>
      </c>
      <c r="J8" s="23"/>
      <c r="K8" s="67">
        <v>2018</v>
      </c>
    </row>
    <row r="9" spans="1:11" ht="23.1" customHeight="1" x14ac:dyDescent="0.5">
      <c r="A9" s="12"/>
      <c r="B9" s="14"/>
      <c r="C9" s="37"/>
      <c r="D9" s="37"/>
      <c r="E9" s="74" t="s">
        <v>135</v>
      </c>
      <c r="F9" s="23"/>
      <c r="G9" s="74" t="s">
        <v>136</v>
      </c>
      <c r="H9" s="74"/>
      <c r="I9" s="74" t="s">
        <v>135</v>
      </c>
      <c r="J9" s="23"/>
      <c r="K9" s="74" t="s">
        <v>136</v>
      </c>
    </row>
    <row r="10" spans="1:11" ht="23.1" customHeight="1" x14ac:dyDescent="0.5">
      <c r="A10" s="12"/>
      <c r="B10" s="14"/>
      <c r="C10" s="37"/>
      <c r="D10" s="37"/>
      <c r="E10" s="74" t="s">
        <v>137</v>
      </c>
      <c r="F10" s="23"/>
      <c r="G10" s="74"/>
      <c r="H10" s="74"/>
      <c r="I10" s="74" t="s">
        <v>137</v>
      </c>
      <c r="J10" s="23"/>
      <c r="K10" s="74"/>
    </row>
    <row r="11" spans="1:11" ht="23.1" customHeight="1" x14ac:dyDescent="0.5">
      <c r="A11" s="2" t="s">
        <v>4</v>
      </c>
      <c r="B11" s="12"/>
      <c r="F11" s="12"/>
      <c r="G11" s="15"/>
      <c r="H11" s="23"/>
      <c r="I11" s="15"/>
      <c r="J11" s="15"/>
      <c r="K11" s="15"/>
    </row>
    <row r="12" spans="1:11" ht="23.1" customHeight="1" x14ac:dyDescent="0.5">
      <c r="A12" s="6" t="s">
        <v>87</v>
      </c>
      <c r="B12" s="16"/>
      <c r="C12" s="34" t="s">
        <v>143</v>
      </c>
      <c r="D12" s="34"/>
      <c r="E12" s="100">
        <v>128736563</v>
      </c>
      <c r="F12" s="20"/>
      <c r="G12" s="129">
        <v>119443830</v>
      </c>
      <c r="H12" s="129"/>
      <c r="I12" s="100">
        <v>128736563</v>
      </c>
      <c r="J12" s="76"/>
      <c r="K12" s="129">
        <v>119443830</v>
      </c>
    </row>
    <row r="13" spans="1:11" ht="23.1" customHeight="1" x14ac:dyDescent="0.5">
      <c r="A13" s="6" t="s">
        <v>62</v>
      </c>
      <c r="B13" s="16"/>
      <c r="C13" s="34" t="s">
        <v>144</v>
      </c>
      <c r="D13" s="34"/>
      <c r="E13" s="100">
        <v>402855677</v>
      </c>
      <c r="F13" s="20"/>
      <c r="G13" s="129">
        <v>441292191</v>
      </c>
      <c r="H13" s="129"/>
      <c r="I13" s="100">
        <v>402855677</v>
      </c>
      <c r="J13" s="76"/>
      <c r="K13" s="129">
        <v>441292191</v>
      </c>
    </row>
    <row r="14" spans="1:11" ht="23.1" customHeight="1" x14ac:dyDescent="0.5">
      <c r="A14" s="6" t="s">
        <v>5</v>
      </c>
      <c r="B14" s="16"/>
      <c r="C14" s="34"/>
      <c r="D14" s="34"/>
      <c r="E14" s="100">
        <v>8990562</v>
      </c>
      <c r="F14" s="20"/>
      <c r="G14" s="129">
        <v>7176640</v>
      </c>
      <c r="H14" s="129"/>
      <c r="I14" s="100">
        <v>8990562</v>
      </c>
      <c r="J14" s="76"/>
      <c r="K14" s="129">
        <v>7176640</v>
      </c>
    </row>
    <row r="15" spans="1:11" ht="23.1" customHeight="1" x14ac:dyDescent="0.5">
      <c r="A15" s="6" t="s">
        <v>57</v>
      </c>
      <c r="B15" s="16"/>
      <c r="C15" s="34" t="s">
        <v>145</v>
      </c>
      <c r="D15" s="34"/>
      <c r="E15" s="100">
        <v>439753272</v>
      </c>
      <c r="F15" s="20"/>
      <c r="G15" s="129">
        <v>451918948</v>
      </c>
      <c r="H15" s="129"/>
      <c r="I15" s="100">
        <v>439753272</v>
      </c>
      <c r="J15" s="76"/>
      <c r="K15" s="129">
        <v>451918948</v>
      </c>
    </row>
    <row r="16" spans="1:11" ht="23.1" customHeight="1" x14ac:dyDescent="0.5">
      <c r="A16" s="6" t="s">
        <v>92</v>
      </c>
      <c r="B16" s="16"/>
      <c r="C16" s="34" t="s">
        <v>60</v>
      </c>
      <c r="D16" s="34"/>
      <c r="E16" s="100">
        <v>507491930</v>
      </c>
      <c r="F16" s="20"/>
      <c r="G16" s="129">
        <v>579118997</v>
      </c>
      <c r="H16" s="129"/>
      <c r="I16" s="100">
        <v>507491930</v>
      </c>
      <c r="J16" s="76"/>
      <c r="K16" s="129">
        <v>579118997</v>
      </c>
    </row>
    <row r="17" spans="1:11" ht="23.1" customHeight="1" x14ac:dyDescent="0.5">
      <c r="A17" s="6" t="s">
        <v>65</v>
      </c>
      <c r="B17" s="16"/>
      <c r="C17" s="34"/>
      <c r="D17" s="34"/>
      <c r="E17" s="129"/>
      <c r="F17" s="20"/>
      <c r="G17" s="129"/>
      <c r="H17" s="76"/>
      <c r="I17" s="129"/>
      <c r="J17" s="129"/>
      <c r="K17" s="129"/>
    </row>
    <row r="18" spans="1:11" ht="23.1" customHeight="1" x14ac:dyDescent="0.5">
      <c r="A18" s="6" t="s">
        <v>6</v>
      </c>
      <c r="B18" s="16"/>
      <c r="C18" s="34" t="s">
        <v>66</v>
      </c>
      <c r="D18" s="34"/>
      <c r="E18" s="101">
        <v>3090790885</v>
      </c>
      <c r="F18" s="20"/>
      <c r="G18" s="129">
        <v>2820823822</v>
      </c>
      <c r="H18" s="76"/>
      <c r="I18" s="101">
        <v>3035566290</v>
      </c>
      <c r="J18" s="129"/>
      <c r="K18" s="129">
        <v>2765599227</v>
      </c>
    </row>
    <row r="19" spans="1:11" ht="23.1" customHeight="1" x14ac:dyDescent="0.5">
      <c r="A19" s="6" t="s">
        <v>30</v>
      </c>
      <c r="B19" s="16"/>
      <c r="C19" s="34" t="s">
        <v>70</v>
      </c>
      <c r="D19" s="34"/>
      <c r="E19" s="101">
        <v>790374</v>
      </c>
      <c r="F19" s="20"/>
      <c r="G19" s="129">
        <v>592076</v>
      </c>
      <c r="H19" s="76"/>
      <c r="I19" s="101">
        <v>790374</v>
      </c>
      <c r="J19" s="129"/>
      <c r="K19" s="129">
        <v>592076</v>
      </c>
    </row>
    <row r="20" spans="1:11" ht="23.1" customHeight="1" x14ac:dyDescent="0.5">
      <c r="A20" s="1" t="s">
        <v>126</v>
      </c>
      <c r="B20" s="16"/>
      <c r="C20" s="34" t="s">
        <v>67</v>
      </c>
      <c r="D20" s="34"/>
      <c r="E20" s="101">
        <v>28568638</v>
      </c>
      <c r="F20" s="20"/>
      <c r="G20" s="129">
        <v>32466779</v>
      </c>
      <c r="H20" s="76"/>
      <c r="I20" s="101">
        <v>43256079</v>
      </c>
      <c r="J20" s="129"/>
      <c r="K20" s="129">
        <v>43256079</v>
      </c>
    </row>
    <row r="21" spans="1:11" ht="23.1" customHeight="1" x14ac:dyDescent="0.5">
      <c r="A21" s="6" t="s">
        <v>63</v>
      </c>
      <c r="B21" s="16"/>
      <c r="C21" s="34" t="s">
        <v>93</v>
      </c>
      <c r="D21" s="34"/>
      <c r="E21" s="101">
        <v>249648464</v>
      </c>
      <c r="F21" s="20"/>
      <c r="G21" s="129">
        <v>258354225</v>
      </c>
      <c r="H21" s="76"/>
      <c r="I21" s="101">
        <v>249648464</v>
      </c>
      <c r="J21" s="129"/>
      <c r="K21" s="129">
        <v>258354225</v>
      </c>
    </row>
    <row r="22" spans="1:11" ht="23.1" customHeight="1" x14ac:dyDescent="0.5">
      <c r="A22" s="6" t="s">
        <v>64</v>
      </c>
      <c r="B22" s="16"/>
      <c r="C22" s="34" t="s">
        <v>71</v>
      </c>
      <c r="D22" s="34"/>
      <c r="E22" s="101">
        <v>55389891</v>
      </c>
      <c r="F22" s="20"/>
      <c r="G22" s="129">
        <v>57420913</v>
      </c>
      <c r="H22" s="76"/>
      <c r="I22" s="101">
        <v>55389891</v>
      </c>
      <c r="J22" s="129"/>
      <c r="K22" s="129">
        <v>57420913</v>
      </c>
    </row>
    <row r="23" spans="1:11" ht="23.1" customHeight="1" x14ac:dyDescent="0.5">
      <c r="A23" s="6" t="s">
        <v>47</v>
      </c>
      <c r="B23" s="16"/>
      <c r="C23" s="34" t="s">
        <v>146</v>
      </c>
      <c r="D23" s="34"/>
      <c r="E23" s="101">
        <v>180839951</v>
      </c>
      <c r="F23" s="20"/>
      <c r="G23" s="129">
        <v>181256430</v>
      </c>
      <c r="H23" s="76"/>
      <c r="I23" s="101">
        <v>177902463</v>
      </c>
      <c r="J23" s="129"/>
      <c r="K23" s="129">
        <v>179098570</v>
      </c>
    </row>
    <row r="24" spans="1:11" ht="23.1" customHeight="1" x14ac:dyDescent="0.5">
      <c r="A24" s="1" t="s">
        <v>7</v>
      </c>
      <c r="B24" s="16"/>
      <c r="C24" s="34"/>
      <c r="D24" s="34"/>
      <c r="E24" s="129"/>
      <c r="F24" s="20"/>
      <c r="G24" s="129"/>
      <c r="H24" s="76"/>
      <c r="I24" s="129"/>
      <c r="J24" s="129"/>
      <c r="K24" s="129"/>
    </row>
    <row r="25" spans="1:11" ht="23.1" customHeight="1" x14ac:dyDescent="0.5">
      <c r="A25" s="1" t="s">
        <v>74</v>
      </c>
      <c r="B25" s="16"/>
      <c r="C25" s="34" t="s">
        <v>94</v>
      </c>
      <c r="D25" s="34"/>
      <c r="E25" s="102">
        <v>136896008</v>
      </c>
      <c r="F25" s="20"/>
      <c r="G25" s="129">
        <v>117409834</v>
      </c>
      <c r="H25" s="76"/>
      <c r="I25" s="102">
        <v>136896008</v>
      </c>
      <c r="J25" s="129"/>
      <c r="K25" s="129">
        <v>117409834</v>
      </c>
    </row>
    <row r="26" spans="1:11" ht="23.1" customHeight="1" x14ac:dyDescent="0.5">
      <c r="A26" s="1" t="s">
        <v>91</v>
      </c>
      <c r="B26" s="16"/>
      <c r="C26" s="34"/>
      <c r="D26" s="34"/>
      <c r="E26" s="102">
        <v>12508162</v>
      </c>
      <c r="F26" s="20"/>
      <c r="G26" s="129">
        <v>21732674</v>
      </c>
      <c r="H26" s="76"/>
      <c r="I26" s="102">
        <v>12508162</v>
      </c>
      <c r="J26" s="129"/>
      <c r="K26" s="129">
        <v>21732674</v>
      </c>
    </row>
    <row r="27" spans="1:11" ht="23.1" customHeight="1" x14ac:dyDescent="0.5">
      <c r="A27" s="1" t="s">
        <v>184</v>
      </c>
      <c r="B27" s="16"/>
      <c r="C27" s="34"/>
      <c r="D27" s="34"/>
      <c r="E27" s="102">
        <v>7096374</v>
      </c>
      <c r="F27" s="20"/>
      <c r="G27" s="129">
        <v>0</v>
      </c>
      <c r="H27" s="76"/>
      <c r="I27" s="102">
        <v>7096374</v>
      </c>
      <c r="J27" s="129"/>
      <c r="K27" s="129">
        <v>0</v>
      </c>
    </row>
    <row r="28" spans="1:11" ht="23.1" customHeight="1" x14ac:dyDescent="0.5">
      <c r="A28" s="1" t="s">
        <v>8</v>
      </c>
      <c r="B28" s="16"/>
      <c r="C28" s="34"/>
      <c r="D28" s="34"/>
      <c r="E28" s="102">
        <v>139201284</v>
      </c>
      <c r="F28" s="20"/>
      <c r="G28" s="129">
        <v>138987912</v>
      </c>
      <c r="H28" s="76"/>
      <c r="I28" s="102">
        <v>139201284</v>
      </c>
      <c r="J28" s="129"/>
      <c r="K28" s="129">
        <v>138987912</v>
      </c>
    </row>
    <row r="29" spans="1:11" ht="23.1" customHeight="1" thickBot="1" x14ac:dyDescent="0.55000000000000004">
      <c r="A29" s="3" t="s">
        <v>9</v>
      </c>
      <c r="B29" s="12"/>
      <c r="C29" s="64"/>
      <c r="D29" s="64"/>
      <c r="E29" s="83">
        <f>SUM(E12:E28)</f>
        <v>5389558035</v>
      </c>
      <c r="F29" s="20"/>
      <c r="G29" s="83">
        <f>SUM(G12:G28)</f>
        <v>5227995271</v>
      </c>
      <c r="H29" s="55"/>
      <c r="I29" s="83">
        <f>SUM(I12:I28)</f>
        <v>5346083393</v>
      </c>
      <c r="J29" s="129"/>
      <c r="K29" s="83">
        <f>SUM(K12:K28)</f>
        <v>5181402116</v>
      </c>
    </row>
    <row r="30" spans="1:11" ht="23.1" customHeight="1" thickTop="1" x14ac:dyDescent="0.5">
      <c r="A30" s="12"/>
      <c r="B30" s="12"/>
      <c r="F30" s="12"/>
      <c r="H30" s="23"/>
    </row>
    <row r="31" spans="1:11" ht="23.1" customHeight="1" x14ac:dyDescent="0.5">
      <c r="A31" s="1" t="s">
        <v>10</v>
      </c>
      <c r="B31" s="12"/>
      <c r="F31" s="12"/>
      <c r="H31" s="23"/>
    </row>
    <row r="32" spans="1:11" s="128" customFormat="1" ht="21.95" customHeight="1" x14ac:dyDescent="0.5">
      <c r="A32" s="132" t="s">
        <v>46</v>
      </c>
      <c r="B32" s="132"/>
      <c r="C32" s="132"/>
      <c r="D32" s="132"/>
      <c r="E32" s="132"/>
      <c r="F32" s="132"/>
      <c r="G32" s="132"/>
      <c r="H32" s="42"/>
    </row>
    <row r="33" spans="1:11" ht="21.95" customHeight="1" x14ac:dyDescent="0.5">
      <c r="A33" s="132" t="s">
        <v>78</v>
      </c>
      <c r="B33" s="132"/>
      <c r="C33" s="132"/>
      <c r="D33" s="132"/>
      <c r="E33" s="132"/>
      <c r="F33" s="132"/>
      <c r="G33" s="132"/>
      <c r="H33" s="23"/>
      <c r="I33" s="12"/>
      <c r="J33" s="12"/>
      <c r="K33" s="12"/>
    </row>
    <row r="34" spans="1:11" s="128" customFormat="1" ht="21.95" customHeight="1" x14ac:dyDescent="0.5">
      <c r="A34" s="132" t="s">
        <v>165</v>
      </c>
      <c r="B34" s="132"/>
      <c r="C34" s="132"/>
      <c r="D34" s="132"/>
      <c r="E34" s="132"/>
      <c r="F34" s="132"/>
      <c r="G34" s="132"/>
      <c r="H34" s="42"/>
    </row>
    <row r="35" spans="1:11" ht="21.95" customHeight="1" x14ac:dyDescent="0.5">
      <c r="A35" s="12"/>
      <c r="B35" s="12"/>
      <c r="F35" s="12"/>
      <c r="H35" s="23"/>
      <c r="I35" s="12"/>
      <c r="J35" s="68"/>
      <c r="K35" s="68" t="s">
        <v>3</v>
      </c>
    </row>
    <row r="36" spans="1:11" ht="21.95" customHeight="1" x14ac:dyDescent="0.5">
      <c r="A36" s="12"/>
      <c r="B36" s="12"/>
      <c r="E36" s="134" t="s">
        <v>129</v>
      </c>
      <c r="F36" s="134"/>
      <c r="G36" s="134"/>
      <c r="H36" s="23"/>
      <c r="I36" s="12"/>
      <c r="J36" s="68"/>
      <c r="K36" s="68"/>
    </row>
    <row r="37" spans="1:11" ht="21.95" customHeight="1" x14ac:dyDescent="0.5">
      <c r="A37" s="12"/>
      <c r="B37" s="12"/>
      <c r="E37" s="133" t="s">
        <v>128</v>
      </c>
      <c r="F37" s="133"/>
      <c r="G37" s="133"/>
      <c r="H37" s="65"/>
      <c r="I37" s="133" t="s">
        <v>1</v>
      </c>
      <c r="J37" s="133"/>
      <c r="K37" s="133"/>
    </row>
    <row r="38" spans="1:11" ht="21.95" customHeight="1" x14ac:dyDescent="0.5">
      <c r="A38" s="12"/>
      <c r="B38" s="12"/>
      <c r="E38" s="74" t="s">
        <v>166</v>
      </c>
      <c r="F38" s="12"/>
      <c r="G38" s="74" t="s">
        <v>83</v>
      </c>
      <c r="H38" s="74"/>
      <c r="I38" s="74" t="s">
        <v>166</v>
      </c>
      <c r="J38" s="12"/>
      <c r="K38" s="74" t="s">
        <v>83</v>
      </c>
    </row>
    <row r="39" spans="1:11" ht="21.95" customHeight="1" x14ac:dyDescent="0.5">
      <c r="A39" s="12"/>
      <c r="B39" s="14"/>
      <c r="C39" s="130" t="s">
        <v>31</v>
      </c>
      <c r="D39" s="37"/>
      <c r="E39" s="67">
        <v>2019</v>
      </c>
      <c r="F39" s="23"/>
      <c r="G39" s="67">
        <v>2018</v>
      </c>
      <c r="H39" s="74"/>
      <c r="I39" s="67">
        <v>2019</v>
      </c>
      <c r="J39" s="23"/>
      <c r="K39" s="67">
        <v>2018</v>
      </c>
    </row>
    <row r="40" spans="1:11" ht="21.95" customHeight="1" x14ac:dyDescent="0.5">
      <c r="A40" s="12"/>
      <c r="B40" s="14"/>
      <c r="C40" s="37"/>
      <c r="D40" s="37"/>
      <c r="E40" s="74" t="s">
        <v>135</v>
      </c>
      <c r="F40" s="23"/>
      <c r="G40" s="74" t="s">
        <v>136</v>
      </c>
      <c r="H40" s="74"/>
      <c r="I40" s="74" t="s">
        <v>135</v>
      </c>
      <c r="J40" s="23"/>
      <c r="K40" s="74" t="s">
        <v>136</v>
      </c>
    </row>
    <row r="41" spans="1:11" ht="21.95" customHeight="1" x14ac:dyDescent="0.5">
      <c r="A41" s="12"/>
      <c r="B41" s="14"/>
      <c r="C41" s="37"/>
      <c r="D41" s="37"/>
      <c r="E41" s="74" t="s">
        <v>137</v>
      </c>
      <c r="F41" s="23"/>
      <c r="G41" s="74"/>
      <c r="H41" s="74"/>
      <c r="I41" s="74" t="s">
        <v>137</v>
      </c>
      <c r="J41" s="23"/>
      <c r="K41" s="74"/>
    </row>
    <row r="42" spans="1:11" ht="21.95" customHeight="1" x14ac:dyDescent="0.5">
      <c r="A42" s="3" t="s">
        <v>49</v>
      </c>
      <c r="B42" s="14"/>
      <c r="C42" s="33"/>
      <c r="D42" s="33"/>
      <c r="E42" s="33"/>
      <c r="F42" s="14"/>
      <c r="G42" s="7"/>
      <c r="H42" s="14"/>
      <c r="I42" s="10"/>
      <c r="J42" s="11"/>
      <c r="K42" s="7"/>
    </row>
    <row r="43" spans="1:11" ht="21.95" customHeight="1" x14ac:dyDescent="0.5">
      <c r="A43" s="3" t="s">
        <v>11</v>
      </c>
      <c r="B43" s="12"/>
      <c r="F43" s="12"/>
      <c r="G43" s="17"/>
      <c r="H43" s="23"/>
      <c r="I43" s="17"/>
      <c r="J43" s="17"/>
      <c r="K43" s="17"/>
    </row>
    <row r="44" spans="1:11" ht="21.95" customHeight="1" x14ac:dyDescent="0.5">
      <c r="A44" s="6" t="s">
        <v>13</v>
      </c>
      <c r="B44" s="16"/>
      <c r="C44" s="34" t="s">
        <v>58</v>
      </c>
      <c r="D44" s="34"/>
      <c r="E44" s="103">
        <v>2263729767</v>
      </c>
      <c r="F44" s="20"/>
      <c r="G44" s="129">
        <v>2196320380</v>
      </c>
      <c r="H44" s="76"/>
      <c r="I44" s="103">
        <v>2263729767</v>
      </c>
      <c r="J44" s="129"/>
      <c r="K44" s="129">
        <v>2196320380</v>
      </c>
    </row>
    <row r="45" spans="1:11" ht="21.95" customHeight="1" x14ac:dyDescent="0.5">
      <c r="A45" s="6" t="s">
        <v>12</v>
      </c>
      <c r="B45" s="16"/>
      <c r="C45" s="34" t="s">
        <v>147</v>
      </c>
      <c r="D45" s="34"/>
      <c r="E45" s="103">
        <v>727406524</v>
      </c>
      <c r="F45" s="20"/>
      <c r="G45" s="129">
        <v>674431561</v>
      </c>
      <c r="H45" s="129"/>
      <c r="I45" s="103">
        <v>727406524</v>
      </c>
      <c r="J45" s="76"/>
      <c r="K45" s="129">
        <v>674431561</v>
      </c>
    </row>
    <row r="46" spans="1:11" ht="21.95" customHeight="1" x14ac:dyDescent="0.5">
      <c r="A46" s="131" t="s">
        <v>175</v>
      </c>
      <c r="B46" s="16"/>
      <c r="C46" s="34"/>
      <c r="D46" s="34"/>
      <c r="E46" s="103">
        <v>10775070</v>
      </c>
      <c r="F46" s="20"/>
      <c r="G46" s="129">
        <v>0</v>
      </c>
      <c r="H46" s="129"/>
      <c r="I46" s="103">
        <v>10775070</v>
      </c>
      <c r="J46" s="76"/>
      <c r="K46" s="129">
        <v>0</v>
      </c>
    </row>
    <row r="47" spans="1:11" ht="21.95" customHeight="1" x14ac:dyDescent="0.5">
      <c r="A47" s="6" t="s">
        <v>54</v>
      </c>
      <c r="B47" s="16"/>
      <c r="C47" s="34" t="s">
        <v>170</v>
      </c>
      <c r="D47" s="34"/>
      <c r="E47" s="103">
        <v>64938187</v>
      </c>
      <c r="F47" s="20"/>
      <c r="G47" s="129">
        <v>50076495</v>
      </c>
      <c r="H47" s="129"/>
      <c r="I47" s="103">
        <v>64938187</v>
      </c>
      <c r="J47" s="76"/>
      <c r="K47" s="129">
        <v>50076495</v>
      </c>
    </row>
    <row r="48" spans="1:11" ht="21.95" customHeight="1" x14ac:dyDescent="0.5">
      <c r="A48" s="6" t="s">
        <v>56</v>
      </c>
      <c r="B48" s="18"/>
      <c r="C48" s="34"/>
      <c r="D48" s="34"/>
      <c r="E48" s="103"/>
      <c r="F48" s="20"/>
      <c r="G48" s="129"/>
      <c r="H48" s="76"/>
      <c r="I48" s="103"/>
      <c r="J48" s="129"/>
      <c r="K48" s="129"/>
    </row>
    <row r="49" spans="1:11" ht="21.95" customHeight="1" x14ac:dyDescent="0.5">
      <c r="A49" s="6" t="s">
        <v>84</v>
      </c>
      <c r="B49" s="18"/>
      <c r="C49" s="34"/>
      <c r="D49" s="34"/>
      <c r="E49" s="103">
        <v>79896114</v>
      </c>
      <c r="F49" s="20"/>
      <c r="G49" s="129">
        <v>71796074</v>
      </c>
      <c r="H49" s="76"/>
      <c r="I49" s="103">
        <v>79896114</v>
      </c>
      <c r="J49" s="129"/>
      <c r="K49" s="129">
        <v>71796074</v>
      </c>
    </row>
    <row r="50" spans="1:11" ht="21.95" customHeight="1" x14ac:dyDescent="0.5">
      <c r="A50" s="1" t="s">
        <v>14</v>
      </c>
      <c r="B50" s="18"/>
      <c r="C50" s="24"/>
      <c r="D50" s="24"/>
      <c r="E50" s="103">
        <v>52006248</v>
      </c>
      <c r="F50" s="20"/>
      <c r="G50" s="129">
        <v>83753471</v>
      </c>
      <c r="H50" s="76"/>
      <c r="I50" s="103">
        <v>52006248</v>
      </c>
      <c r="J50" s="129"/>
      <c r="K50" s="129">
        <v>83753471</v>
      </c>
    </row>
    <row r="51" spans="1:11" ht="21.95" customHeight="1" x14ac:dyDescent="0.5">
      <c r="A51" s="93" t="s">
        <v>125</v>
      </c>
      <c r="B51" s="18"/>
      <c r="C51" s="34"/>
      <c r="D51" s="34"/>
      <c r="E51" s="103">
        <v>18150049</v>
      </c>
      <c r="F51" s="20"/>
      <c r="G51" s="129">
        <v>17990612</v>
      </c>
      <c r="H51" s="76"/>
      <c r="I51" s="103">
        <v>18150049</v>
      </c>
      <c r="J51" s="129"/>
      <c r="K51" s="129">
        <v>17990612</v>
      </c>
    </row>
    <row r="52" spans="1:11" ht="21.95" customHeight="1" x14ac:dyDescent="0.5">
      <c r="A52" s="1" t="s">
        <v>8</v>
      </c>
      <c r="B52" s="16"/>
      <c r="C52" s="34"/>
      <c r="D52" s="34"/>
      <c r="E52" s="103">
        <v>47240486</v>
      </c>
      <c r="F52" s="20"/>
      <c r="G52" s="129">
        <v>26451936</v>
      </c>
      <c r="H52" s="76"/>
      <c r="I52" s="103">
        <v>47240486</v>
      </c>
      <c r="J52" s="129"/>
      <c r="K52" s="129">
        <v>26451936</v>
      </c>
    </row>
    <row r="53" spans="1:11" ht="21.95" customHeight="1" x14ac:dyDescent="0.5">
      <c r="A53" s="3" t="s">
        <v>15</v>
      </c>
      <c r="B53" s="16"/>
      <c r="C53" s="34"/>
      <c r="D53" s="34"/>
      <c r="E53" s="63">
        <f>SUM(E44:E52)</f>
        <v>3264142445</v>
      </c>
      <c r="F53" s="20"/>
      <c r="G53" s="63">
        <f>SUM(G44:G52)</f>
        <v>3120820529</v>
      </c>
      <c r="H53" s="76"/>
      <c r="I53" s="63">
        <f>SUM(I44:I52)</f>
        <v>3264142445</v>
      </c>
      <c r="J53" s="129"/>
      <c r="K53" s="63">
        <f>SUM(K44:K52)</f>
        <v>3120820529</v>
      </c>
    </row>
    <row r="54" spans="1:11" ht="21.95" customHeight="1" x14ac:dyDescent="0.5">
      <c r="A54" s="19" t="s">
        <v>50</v>
      </c>
      <c r="B54" s="16"/>
      <c r="C54" s="34"/>
      <c r="D54" s="34"/>
      <c r="E54" s="34"/>
      <c r="F54" s="20"/>
      <c r="G54" s="129"/>
      <c r="H54" s="34"/>
      <c r="I54" s="129"/>
      <c r="J54" s="129"/>
      <c r="K54" s="129"/>
    </row>
    <row r="55" spans="1:11" ht="21.95" customHeight="1" x14ac:dyDescent="0.5">
      <c r="A55" s="9" t="s">
        <v>16</v>
      </c>
      <c r="B55" s="16"/>
      <c r="C55" s="34" t="s">
        <v>187</v>
      </c>
      <c r="D55" s="34"/>
      <c r="E55" s="34"/>
      <c r="F55" s="20"/>
      <c r="G55" s="129"/>
      <c r="H55" s="34"/>
      <c r="I55" s="129"/>
      <c r="J55" s="129"/>
      <c r="K55" s="129"/>
    </row>
    <row r="56" spans="1:11" ht="21.95" customHeight="1" x14ac:dyDescent="0.5">
      <c r="A56" s="9" t="s">
        <v>17</v>
      </c>
      <c r="B56" s="16"/>
      <c r="C56" s="34"/>
      <c r="D56" s="34"/>
      <c r="E56" s="34"/>
      <c r="F56" s="20"/>
      <c r="G56" s="129"/>
      <c r="H56" s="34"/>
      <c r="I56" s="129"/>
      <c r="J56" s="129"/>
      <c r="K56" s="129"/>
    </row>
    <row r="57" spans="1:11" ht="21.95" customHeight="1" x14ac:dyDescent="0.5">
      <c r="A57" s="1" t="s">
        <v>176</v>
      </c>
      <c r="B57" s="16"/>
      <c r="C57" s="34"/>
      <c r="D57" s="34"/>
    </row>
    <row r="58" spans="1:11" ht="21.95" customHeight="1" x14ac:dyDescent="0.5">
      <c r="A58" s="12" t="s">
        <v>167</v>
      </c>
      <c r="B58" s="16"/>
      <c r="C58" s="34"/>
      <c r="D58" s="34"/>
      <c r="E58" s="127"/>
      <c r="F58" s="50"/>
      <c r="G58" s="127"/>
      <c r="H58" s="50"/>
      <c r="I58" s="127"/>
      <c r="J58" s="76"/>
      <c r="K58" s="50"/>
    </row>
    <row r="59" spans="1:11" ht="21.95" customHeight="1" thickBot="1" x14ac:dyDescent="0.55000000000000004">
      <c r="A59" s="12" t="s">
        <v>168</v>
      </c>
      <c r="B59" s="16"/>
      <c r="C59" s="34"/>
      <c r="D59" s="34"/>
      <c r="E59" s="94">
        <v>350000000</v>
      </c>
      <c r="F59" s="50"/>
      <c r="G59" s="94">
        <v>340000000</v>
      </c>
      <c r="H59" s="50"/>
      <c r="I59" s="94">
        <v>350000000</v>
      </c>
      <c r="J59" s="76"/>
      <c r="K59" s="49">
        <v>340000000</v>
      </c>
    </row>
    <row r="60" spans="1:11" ht="21.95" customHeight="1" thickTop="1" x14ac:dyDescent="0.5">
      <c r="A60" s="9" t="s">
        <v>59</v>
      </c>
      <c r="B60" s="16"/>
      <c r="C60" s="34"/>
      <c r="D60" s="34"/>
      <c r="E60" s="34"/>
      <c r="F60" s="20"/>
      <c r="G60" s="129"/>
      <c r="H60" s="76"/>
      <c r="I60" s="34"/>
      <c r="J60" s="129"/>
      <c r="K60" s="129"/>
    </row>
    <row r="61" spans="1:11" ht="21.95" customHeight="1" x14ac:dyDescent="0.5">
      <c r="A61" s="1" t="s">
        <v>176</v>
      </c>
      <c r="B61" s="16"/>
      <c r="C61" s="34"/>
      <c r="D61" s="34"/>
    </row>
    <row r="62" spans="1:11" ht="21.95" customHeight="1" x14ac:dyDescent="0.5">
      <c r="A62" s="12" t="s">
        <v>169</v>
      </c>
      <c r="B62" s="16"/>
      <c r="C62" s="34"/>
      <c r="D62" s="34"/>
      <c r="E62" s="50"/>
      <c r="F62" s="50"/>
      <c r="G62" s="50"/>
      <c r="H62" s="76"/>
      <c r="I62" s="50"/>
      <c r="J62" s="50"/>
      <c r="K62" s="50"/>
    </row>
    <row r="63" spans="1:11" ht="21.95" customHeight="1" x14ac:dyDescent="0.5">
      <c r="A63" s="12" t="s">
        <v>168</v>
      </c>
      <c r="B63" s="16"/>
      <c r="C63" s="34"/>
      <c r="D63" s="34"/>
      <c r="E63" s="50">
        <v>350000000</v>
      </c>
      <c r="F63" s="50"/>
      <c r="G63" s="50">
        <v>340000000</v>
      </c>
      <c r="H63" s="76"/>
      <c r="I63" s="50">
        <v>350000000</v>
      </c>
      <c r="J63" s="50"/>
      <c r="K63" s="50">
        <v>340000000</v>
      </c>
    </row>
    <row r="64" spans="1:11" ht="21.95" customHeight="1" x14ac:dyDescent="0.5">
      <c r="A64" s="6" t="s">
        <v>18</v>
      </c>
      <c r="B64" s="16"/>
      <c r="C64" s="34"/>
      <c r="D64" s="34"/>
      <c r="E64" s="129">
        <v>647275073</v>
      </c>
      <c r="F64" s="20"/>
      <c r="G64" s="129">
        <v>647260093</v>
      </c>
      <c r="H64" s="76"/>
      <c r="I64" s="129">
        <v>647275073</v>
      </c>
      <c r="J64" s="129"/>
      <c r="K64" s="129">
        <v>647260093</v>
      </c>
    </row>
    <row r="65" spans="1:11" ht="21.95" customHeight="1" x14ac:dyDescent="0.5">
      <c r="A65" s="1" t="s">
        <v>19</v>
      </c>
      <c r="B65" s="16"/>
      <c r="C65" s="34"/>
      <c r="D65" s="34"/>
      <c r="E65" s="129"/>
      <c r="F65" s="20"/>
      <c r="G65" s="129"/>
      <c r="H65" s="76"/>
      <c r="I65" s="129"/>
      <c r="J65" s="129"/>
      <c r="K65" s="129"/>
    </row>
    <row r="66" spans="1:11" ht="21.95" customHeight="1" x14ac:dyDescent="0.5">
      <c r="A66" s="1" t="s">
        <v>20</v>
      </c>
      <c r="B66" s="16"/>
      <c r="C66" s="34"/>
      <c r="D66" s="34"/>
      <c r="E66" s="129"/>
      <c r="F66" s="20"/>
      <c r="G66" s="129"/>
      <c r="H66" s="76"/>
      <c r="I66" s="129"/>
      <c r="J66" s="129"/>
      <c r="K66" s="129"/>
    </row>
    <row r="67" spans="1:11" ht="21.95" customHeight="1" x14ac:dyDescent="0.5">
      <c r="A67" s="1" t="s">
        <v>75</v>
      </c>
      <c r="B67" s="16"/>
      <c r="C67" s="34"/>
      <c r="D67" s="34"/>
      <c r="E67" s="129">
        <v>34000000</v>
      </c>
      <c r="F67" s="20"/>
      <c r="G67" s="129">
        <v>34000000</v>
      </c>
      <c r="H67" s="76"/>
      <c r="I67" s="129">
        <v>34000000</v>
      </c>
      <c r="J67" s="129"/>
      <c r="K67" s="129">
        <v>34000000</v>
      </c>
    </row>
    <row r="68" spans="1:11" ht="21.95" customHeight="1" x14ac:dyDescent="0.5">
      <c r="A68" s="1" t="s">
        <v>21</v>
      </c>
      <c r="B68" s="16"/>
      <c r="C68" s="34"/>
      <c r="D68" s="34"/>
      <c r="E68" s="129">
        <v>20000000</v>
      </c>
      <c r="F68" s="20"/>
      <c r="G68" s="129">
        <v>20000000</v>
      </c>
      <c r="H68" s="76"/>
      <c r="I68" s="129">
        <v>20000000</v>
      </c>
      <c r="J68" s="129"/>
      <c r="K68" s="129">
        <v>20000000</v>
      </c>
    </row>
    <row r="69" spans="1:11" ht="21.95" customHeight="1" x14ac:dyDescent="0.5">
      <c r="A69" s="1" t="s">
        <v>22</v>
      </c>
      <c r="B69" s="16"/>
      <c r="C69" s="64"/>
      <c r="D69" s="64"/>
      <c r="E69" s="20">
        <v>1041849951</v>
      </c>
      <c r="F69" s="20"/>
      <c r="G69" s="20">
        <v>1084314951</v>
      </c>
      <c r="H69" s="76"/>
      <c r="I69" s="20">
        <v>993906064</v>
      </c>
      <c r="J69" s="129"/>
      <c r="K69" s="20">
        <v>1035119143</v>
      </c>
    </row>
    <row r="70" spans="1:11" ht="21.95" customHeight="1" x14ac:dyDescent="0.5">
      <c r="A70" s="9" t="s">
        <v>39</v>
      </c>
      <c r="B70" s="16"/>
      <c r="C70" s="64"/>
      <c r="D70" s="64"/>
      <c r="E70" s="52">
        <v>32290566</v>
      </c>
      <c r="F70" s="20"/>
      <c r="G70" s="52">
        <v>-18400302</v>
      </c>
      <c r="H70" s="76"/>
      <c r="I70" s="52">
        <v>36759811</v>
      </c>
      <c r="J70" s="129"/>
      <c r="K70" s="52">
        <v>-15797649</v>
      </c>
    </row>
    <row r="71" spans="1:11" ht="21.95" customHeight="1" x14ac:dyDescent="0.5">
      <c r="A71" s="19" t="s">
        <v>51</v>
      </c>
      <c r="B71" s="12"/>
      <c r="C71" s="64"/>
      <c r="D71" s="64"/>
      <c r="E71" s="52">
        <f>SUM(E62:E70)</f>
        <v>2125415590</v>
      </c>
      <c r="F71" s="20"/>
      <c r="G71" s="52">
        <f>SUM(G62:G70)</f>
        <v>2107174742</v>
      </c>
      <c r="H71" s="20"/>
      <c r="I71" s="52">
        <f>SUM(I62:I70)</f>
        <v>2081940948</v>
      </c>
      <c r="J71" s="20"/>
      <c r="K71" s="52">
        <f>SUM(K62:K70)</f>
        <v>2060581587</v>
      </c>
    </row>
    <row r="72" spans="1:11" ht="21.95" customHeight="1" thickBot="1" x14ac:dyDescent="0.55000000000000004">
      <c r="A72" s="19" t="s">
        <v>52</v>
      </c>
      <c r="B72" s="12"/>
      <c r="E72" s="95">
        <f>SUM(E53,E71)</f>
        <v>5389558035</v>
      </c>
      <c r="F72" s="20"/>
      <c r="G72" s="95">
        <f>SUM(G53,G71)</f>
        <v>5227995271</v>
      </c>
      <c r="H72" s="55"/>
      <c r="I72" s="95">
        <f>SUM(I53,I71)</f>
        <v>5346083393</v>
      </c>
      <c r="J72" s="129"/>
      <c r="K72" s="95">
        <f>SUM(K53,K71)</f>
        <v>5181402116</v>
      </c>
    </row>
    <row r="73" spans="1:11" ht="21.95" customHeight="1" thickTop="1" x14ac:dyDescent="0.5">
      <c r="A73" s="12"/>
      <c r="B73" s="12"/>
      <c r="E73" s="129">
        <f>+E72-E29</f>
        <v>0</v>
      </c>
      <c r="F73" s="20"/>
      <c r="G73" s="129">
        <f>+G72-G29</f>
        <v>0</v>
      </c>
      <c r="H73" s="55"/>
      <c r="I73" s="129">
        <f>+I72-I29</f>
        <v>0</v>
      </c>
      <c r="J73" s="129"/>
      <c r="K73" s="129">
        <f>+K72-K29</f>
        <v>0</v>
      </c>
    </row>
    <row r="74" spans="1:11" ht="21.95" customHeight="1" x14ac:dyDescent="0.5">
      <c r="A74" s="1" t="s">
        <v>10</v>
      </c>
      <c r="B74" s="12"/>
      <c r="F74" s="12"/>
      <c r="H74" s="23"/>
    </row>
    <row r="75" spans="1:11" ht="13.5" customHeight="1" x14ac:dyDescent="0.5">
      <c r="A75" s="12"/>
      <c r="B75" s="12"/>
      <c r="F75" s="12"/>
      <c r="H75" s="23"/>
    </row>
    <row r="76" spans="1:11" ht="21.95" customHeight="1" x14ac:dyDescent="0.5">
      <c r="A76" s="21"/>
      <c r="B76" s="22"/>
      <c r="C76" s="35"/>
      <c r="D76" s="35"/>
      <c r="E76" s="35"/>
      <c r="F76" s="22"/>
      <c r="H76" s="22"/>
      <c r="I76" s="22"/>
    </row>
    <row r="77" spans="1:11" ht="21.95" customHeight="1" x14ac:dyDescent="0.5">
      <c r="A77" s="12"/>
      <c r="B77" s="12"/>
      <c r="F77" s="12"/>
      <c r="H77" s="23"/>
    </row>
    <row r="78" spans="1:11" ht="21.95" customHeight="1" x14ac:dyDescent="0.5">
      <c r="A78" s="12"/>
      <c r="B78" s="60" t="s">
        <v>32</v>
      </c>
      <c r="F78" s="12"/>
      <c r="H78" s="23"/>
    </row>
    <row r="79" spans="1:11" ht="21.95" customHeight="1" x14ac:dyDescent="0.5">
      <c r="A79" s="21"/>
      <c r="B79" s="12"/>
      <c r="F79" s="12"/>
      <c r="H79" s="23"/>
    </row>
  </sheetData>
  <mergeCells count="12">
    <mergeCell ref="A1:G1"/>
    <mergeCell ref="A2:G2"/>
    <mergeCell ref="I6:K6"/>
    <mergeCell ref="I37:K37"/>
    <mergeCell ref="A3:G3"/>
    <mergeCell ref="A32:G32"/>
    <mergeCell ref="A33:G33"/>
    <mergeCell ref="A34:G34"/>
    <mergeCell ref="E6:G6"/>
    <mergeCell ref="E5:G5"/>
    <mergeCell ref="E37:G37"/>
    <mergeCell ref="E36:G36"/>
  </mergeCells>
  <phoneticPr fontId="2" type="noConversion"/>
  <pageMargins left="0.86614173228346458" right="0.47244094488188981" top="0.9055118110236221" bottom="0" header="0.31496062992125984" footer="0.31496062992125984"/>
  <pageSetup paperSize="9" scale="78" orientation="portrait" r:id="rId1"/>
  <headerFooter alignWithMargins="0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4"/>
  <sheetViews>
    <sheetView showGridLines="0" tabSelected="1" view="pageBreakPreview" topLeftCell="A91" zoomScale="80" zoomScaleSheetLayoutView="80" workbookViewId="0">
      <selection activeCell="A95" sqref="A95"/>
    </sheetView>
  </sheetViews>
  <sheetFormatPr defaultRowHeight="24" customHeight="1" x14ac:dyDescent="0.5"/>
  <cols>
    <col min="1" max="1" width="43" style="86" customWidth="1"/>
    <col min="2" max="2" width="4.7109375" style="64" customWidth="1"/>
    <col min="3" max="3" width="9.42578125" style="64" customWidth="1"/>
    <col min="4" max="4" width="0.85546875" style="64" customWidth="1"/>
    <col min="5" max="5" width="18" style="107" customWidth="1"/>
    <col min="6" max="6" width="0.85546875" style="107" customWidth="1"/>
    <col min="7" max="7" width="18" style="107" customWidth="1"/>
    <col min="8" max="8" width="0.85546875" style="84" customWidth="1"/>
    <col min="9" max="9" width="18" style="107" customWidth="1"/>
    <col min="10" max="10" width="0.85546875" style="107" customWidth="1"/>
    <col min="11" max="11" width="18" style="107" customWidth="1"/>
    <col min="12" max="12" width="0.7109375" style="64" customWidth="1"/>
    <col min="13" max="16384" width="9.140625" style="24"/>
  </cols>
  <sheetData>
    <row r="1" spans="1:12" ht="24" customHeight="1" x14ac:dyDescent="0.5">
      <c r="K1" s="108" t="s">
        <v>138</v>
      </c>
    </row>
    <row r="2" spans="1:12" ht="24" customHeight="1" x14ac:dyDescent="0.5">
      <c r="A2" s="135" t="s">
        <v>46</v>
      </c>
      <c r="B2" s="135"/>
      <c r="C2" s="135"/>
      <c r="D2" s="135"/>
      <c r="E2" s="135"/>
      <c r="F2" s="135"/>
      <c r="G2" s="135"/>
      <c r="H2" s="75"/>
      <c r="I2" s="5"/>
      <c r="J2" s="5"/>
      <c r="K2" s="5"/>
      <c r="L2" s="24"/>
    </row>
    <row r="3" spans="1:12" ht="24" customHeight="1" x14ac:dyDescent="0.5">
      <c r="A3" s="5" t="s">
        <v>79</v>
      </c>
      <c r="B3" s="5"/>
      <c r="C3" s="36"/>
      <c r="D3" s="5"/>
      <c r="E3" s="5"/>
      <c r="F3" s="5"/>
      <c r="G3" s="5"/>
      <c r="H3" s="75"/>
      <c r="I3" s="5"/>
      <c r="J3" s="5"/>
      <c r="K3" s="5"/>
      <c r="L3" s="24"/>
    </row>
    <row r="4" spans="1:12" ht="24" customHeight="1" x14ac:dyDescent="0.5">
      <c r="A4" s="135" t="s">
        <v>161</v>
      </c>
      <c r="B4" s="135"/>
      <c r="C4" s="135"/>
      <c r="D4" s="135"/>
      <c r="E4" s="135"/>
      <c r="F4" s="135"/>
      <c r="G4" s="135"/>
      <c r="H4" s="80"/>
      <c r="I4" s="106"/>
      <c r="J4" s="106"/>
      <c r="K4" s="106"/>
      <c r="L4" s="106"/>
    </row>
    <row r="5" spans="1:12" ht="24" customHeight="1" x14ac:dyDescent="0.5">
      <c r="A5" s="24"/>
      <c r="B5" s="24"/>
      <c r="D5" s="24"/>
      <c r="E5" s="136"/>
      <c r="F5" s="136"/>
      <c r="G5" s="136"/>
      <c r="H5" s="31"/>
      <c r="I5" s="137" t="s">
        <v>3</v>
      </c>
      <c r="J5" s="137"/>
      <c r="K5" s="137"/>
      <c r="L5" s="24"/>
    </row>
    <row r="6" spans="1:12" ht="24" customHeight="1" x14ac:dyDescent="0.5">
      <c r="A6" s="24"/>
      <c r="B6" s="24"/>
      <c r="D6" s="24"/>
      <c r="E6" s="138" t="s">
        <v>0</v>
      </c>
      <c r="F6" s="138"/>
      <c r="G6" s="138"/>
      <c r="H6" s="65"/>
      <c r="I6" s="138"/>
      <c r="J6" s="138"/>
      <c r="K6" s="138"/>
      <c r="L6" s="24"/>
    </row>
    <row r="7" spans="1:12" ht="24" customHeight="1" x14ac:dyDescent="0.5">
      <c r="A7" s="24"/>
      <c r="B7" s="24"/>
      <c r="D7" s="24"/>
      <c r="E7" s="133" t="s">
        <v>2</v>
      </c>
      <c r="F7" s="133"/>
      <c r="G7" s="133"/>
      <c r="H7" s="65"/>
      <c r="I7" s="133" t="s">
        <v>1</v>
      </c>
      <c r="J7" s="133"/>
      <c r="K7" s="133"/>
      <c r="L7" s="24"/>
    </row>
    <row r="8" spans="1:12" ht="24" customHeight="1" x14ac:dyDescent="0.5">
      <c r="A8" s="24"/>
      <c r="B8" s="81"/>
      <c r="C8" s="82" t="s">
        <v>31</v>
      </c>
      <c r="D8" s="31"/>
      <c r="E8" s="67">
        <v>2019</v>
      </c>
      <c r="F8" s="62"/>
      <c r="G8" s="67">
        <v>2018</v>
      </c>
      <c r="H8" s="74"/>
      <c r="I8" s="67">
        <v>2019</v>
      </c>
      <c r="J8" s="62"/>
      <c r="K8" s="67">
        <v>2018</v>
      </c>
      <c r="L8" s="81"/>
    </row>
    <row r="9" spans="1:12" ht="24" customHeight="1" x14ac:dyDescent="0.5">
      <c r="A9" s="5" t="s">
        <v>23</v>
      </c>
      <c r="B9" s="24"/>
      <c r="D9" s="24"/>
      <c r="H9" s="20"/>
      <c r="L9" s="24"/>
    </row>
    <row r="10" spans="1:12" ht="24" customHeight="1" x14ac:dyDescent="0.5">
      <c r="A10" s="6" t="s">
        <v>96</v>
      </c>
      <c r="B10" s="24"/>
      <c r="E10" s="107">
        <v>742886928</v>
      </c>
      <c r="G10" s="107">
        <v>697289201</v>
      </c>
      <c r="H10" s="107"/>
      <c r="I10" s="107">
        <v>742886928</v>
      </c>
      <c r="K10" s="107">
        <v>697289201</v>
      </c>
      <c r="L10" s="24"/>
    </row>
    <row r="11" spans="1:12" ht="24" customHeight="1" x14ac:dyDescent="0.5">
      <c r="A11" s="6" t="s">
        <v>97</v>
      </c>
      <c r="B11" s="24"/>
      <c r="E11" s="52">
        <v>-144414627</v>
      </c>
      <c r="G11" s="52">
        <v>-127996740</v>
      </c>
      <c r="H11" s="107"/>
      <c r="I11" s="52">
        <v>-144414627</v>
      </c>
      <c r="K11" s="52">
        <v>-127996740</v>
      </c>
      <c r="L11" s="24"/>
    </row>
    <row r="12" spans="1:12" ht="24" customHeight="1" x14ac:dyDescent="0.5">
      <c r="A12" s="6" t="s">
        <v>98</v>
      </c>
      <c r="B12" s="24"/>
      <c r="E12" s="90">
        <f>SUM(E10:E11)</f>
        <v>598472301</v>
      </c>
      <c r="F12" s="20"/>
      <c r="G12" s="90">
        <f>SUM(G10:G11)</f>
        <v>569292461</v>
      </c>
      <c r="H12" s="76"/>
      <c r="I12" s="90">
        <f>SUM(I10:I11)</f>
        <v>598472301</v>
      </c>
      <c r="J12" s="20"/>
      <c r="K12" s="90">
        <f>SUM(K10:K11)</f>
        <v>569292461</v>
      </c>
      <c r="L12" s="24"/>
    </row>
    <row r="13" spans="1:12" ht="24" customHeight="1" x14ac:dyDescent="0.5">
      <c r="A13" s="6" t="s">
        <v>177</v>
      </c>
      <c r="B13" s="24"/>
      <c r="H13" s="107"/>
      <c r="L13" s="24"/>
    </row>
    <row r="14" spans="1:12" ht="24" customHeight="1" x14ac:dyDescent="0.5">
      <c r="A14" s="6" t="s">
        <v>185</v>
      </c>
      <c r="B14" s="24"/>
      <c r="E14" s="52">
        <v>-66856382</v>
      </c>
      <c r="G14" s="52">
        <v>-54048343</v>
      </c>
      <c r="H14" s="107"/>
      <c r="I14" s="52">
        <v>-66856382</v>
      </c>
      <c r="K14" s="52">
        <v>-54048343</v>
      </c>
      <c r="L14" s="24"/>
    </row>
    <row r="15" spans="1:12" ht="24" customHeight="1" x14ac:dyDescent="0.5">
      <c r="A15" s="6" t="s">
        <v>99</v>
      </c>
      <c r="B15" s="18"/>
      <c r="C15" s="34"/>
      <c r="D15" s="34"/>
      <c r="E15" s="90">
        <f>SUM(E12:E14)</f>
        <v>531615919</v>
      </c>
      <c r="F15" s="20"/>
      <c r="G15" s="90">
        <f>SUM(G12:G14)</f>
        <v>515244118</v>
      </c>
      <c r="H15" s="76"/>
      <c r="I15" s="90">
        <f>SUM(I12:I14)</f>
        <v>531615919</v>
      </c>
      <c r="J15" s="20"/>
      <c r="K15" s="90">
        <f>SUM(K12:K14)</f>
        <v>515244118</v>
      </c>
      <c r="L15" s="18"/>
    </row>
    <row r="16" spans="1:12" ht="24" customHeight="1" x14ac:dyDescent="0.5">
      <c r="A16" s="6" t="s">
        <v>88</v>
      </c>
      <c r="B16" s="18"/>
      <c r="C16" s="34"/>
      <c r="D16" s="34"/>
      <c r="E16" s="91">
        <v>49976390</v>
      </c>
      <c r="F16" s="20"/>
      <c r="G16" s="91">
        <v>44333250</v>
      </c>
      <c r="H16" s="77"/>
      <c r="I16" s="91">
        <v>49976390</v>
      </c>
      <c r="J16" s="20"/>
      <c r="K16" s="91">
        <v>44333250</v>
      </c>
      <c r="L16" s="18"/>
    </row>
    <row r="17" spans="1:14" ht="24" customHeight="1" x14ac:dyDescent="0.5">
      <c r="A17" s="6" t="s">
        <v>178</v>
      </c>
      <c r="B17" s="79"/>
      <c r="C17" s="34" t="s">
        <v>148</v>
      </c>
      <c r="D17" s="51"/>
      <c r="E17" s="107">
        <v>-780607</v>
      </c>
      <c r="G17" s="107">
        <v>-503609</v>
      </c>
      <c r="H17" s="53"/>
      <c r="I17" s="107">
        <v>0</v>
      </c>
      <c r="K17" s="107">
        <v>0</v>
      </c>
      <c r="L17" s="79"/>
    </row>
    <row r="18" spans="1:14" ht="24" customHeight="1" x14ac:dyDescent="0.5">
      <c r="A18" s="6" t="s">
        <v>127</v>
      </c>
      <c r="B18" s="79"/>
      <c r="C18" s="51" t="s">
        <v>149</v>
      </c>
      <c r="D18" s="51"/>
      <c r="E18" s="107">
        <v>36971002</v>
      </c>
      <c r="G18" s="107">
        <v>41742502</v>
      </c>
      <c r="H18" s="53"/>
      <c r="I18" s="107">
        <v>36971002</v>
      </c>
      <c r="K18" s="107">
        <v>41742502</v>
      </c>
      <c r="L18" s="79"/>
    </row>
    <row r="19" spans="1:14" ht="24" customHeight="1" x14ac:dyDescent="0.5">
      <c r="A19" s="6" t="s">
        <v>118</v>
      </c>
      <c r="B19" s="18"/>
      <c r="C19" s="51"/>
      <c r="D19" s="51"/>
      <c r="E19" s="107">
        <v>39765195</v>
      </c>
      <c r="G19" s="107">
        <v>4253520</v>
      </c>
      <c r="H19" s="53"/>
      <c r="I19" s="107">
        <v>39765195</v>
      </c>
      <c r="K19" s="107">
        <v>4253520</v>
      </c>
      <c r="L19" s="18"/>
      <c r="N19" s="6"/>
    </row>
    <row r="20" spans="1:14" ht="24" customHeight="1" x14ac:dyDescent="0.5">
      <c r="A20" s="6" t="s">
        <v>28</v>
      </c>
      <c r="B20" s="79"/>
      <c r="C20" s="51"/>
      <c r="D20" s="51"/>
      <c r="E20" s="107">
        <v>1135542</v>
      </c>
      <c r="G20" s="107">
        <v>1827600</v>
      </c>
      <c r="H20" s="53"/>
      <c r="I20" s="107">
        <v>1135542</v>
      </c>
      <c r="K20" s="107">
        <v>1827600</v>
      </c>
      <c r="L20" s="79"/>
    </row>
    <row r="21" spans="1:14" ht="24" customHeight="1" x14ac:dyDescent="0.5">
      <c r="A21" s="5" t="s">
        <v>24</v>
      </c>
      <c r="B21" s="18"/>
      <c r="C21" s="34"/>
      <c r="D21" s="34"/>
      <c r="E21" s="63">
        <f>SUM(E15:E20)</f>
        <v>658683441</v>
      </c>
      <c r="F21" s="55"/>
      <c r="G21" s="63">
        <f>SUM(G15:G20)</f>
        <v>606897381</v>
      </c>
      <c r="H21" s="76"/>
      <c r="I21" s="63">
        <f>SUM(I15:I20)</f>
        <v>659464048</v>
      </c>
      <c r="J21" s="55"/>
      <c r="K21" s="63">
        <f>SUM(K15:K20)</f>
        <v>607400990</v>
      </c>
      <c r="L21" s="18"/>
    </row>
    <row r="22" spans="1:14" ht="24" customHeight="1" x14ac:dyDescent="0.5">
      <c r="A22" s="5" t="s">
        <v>25</v>
      </c>
      <c r="B22" s="18"/>
      <c r="C22" s="34"/>
      <c r="D22" s="34"/>
      <c r="E22" s="57"/>
      <c r="F22" s="57"/>
      <c r="G22" s="57"/>
      <c r="H22" s="76"/>
      <c r="I22" s="57"/>
      <c r="J22" s="57"/>
      <c r="K22" s="57"/>
      <c r="L22" s="18"/>
    </row>
    <row r="23" spans="1:14" ht="24" customHeight="1" x14ac:dyDescent="0.5">
      <c r="A23" s="6" t="s">
        <v>100</v>
      </c>
      <c r="B23" s="79"/>
      <c r="C23" s="34"/>
      <c r="D23" s="51"/>
      <c r="E23" s="55">
        <v>400764221</v>
      </c>
      <c r="F23" s="55"/>
      <c r="G23" s="55">
        <v>458940584</v>
      </c>
      <c r="H23" s="53"/>
      <c r="I23" s="55">
        <v>400764221</v>
      </c>
      <c r="J23" s="55"/>
      <c r="K23" s="55">
        <f>470190584-11250000</f>
        <v>458940584</v>
      </c>
      <c r="L23" s="79"/>
    </row>
    <row r="24" spans="1:14" ht="24" customHeight="1" x14ac:dyDescent="0.5">
      <c r="A24" s="6" t="s">
        <v>101</v>
      </c>
      <c r="B24" s="79"/>
      <c r="C24" s="34"/>
      <c r="D24" s="51"/>
      <c r="E24" s="90">
        <v>-56608971</v>
      </c>
      <c r="G24" s="90">
        <v>-161693861</v>
      </c>
      <c r="H24" s="53"/>
      <c r="I24" s="90">
        <v>-56608971</v>
      </c>
      <c r="K24" s="90">
        <f>-170693861+9000000</f>
        <v>-161693861</v>
      </c>
      <c r="L24" s="79"/>
    </row>
    <row r="25" spans="1:14" ht="24" customHeight="1" x14ac:dyDescent="0.5">
      <c r="A25" s="1" t="s">
        <v>102</v>
      </c>
      <c r="B25" s="79"/>
      <c r="C25" s="34"/>
      <c r="D25" s="51"/>
      <c r="E25" s="55">
        <v>122228384</v>
      </c>
      <c r="G25" s="55">
        <v>116468119</v>
      </c>
      <c r="H25" s="53"/>
      <c r="I25" s="55">
        <v>122228384</v>
      </c>
      <c r="K25" s="55">
        <v>116468119</v>
      </c>
      <c r="L25" s="79"/>
    </row>
    <row r="26" spans="1:14" ht="24" customHeight="1" x14ac:dyDescent="0.5">
      <c r="A26" s="1" t="s">
        <v>26</v>
      </c>
      <c r="B26" s="31"/>
      <c r="C26" s="34"/>
      <c r="D26" s="51"/>
      <c r="E26" s="55">
        <v>67716526</v>
      </c>
      <c r="G26" s="55">
        <v>56956220</v>
      </c>
      <c r="H26" s="53"/>
      <c r="I26" s="55">
        <v>67716526</v>
      </c>
      <c r="K26" s="55">
        <v>56956220</v>
      </c>
      <c r="L26" s="31"/>
    </row>
    <row r="27" spans="1:14" ht="24" customHeight="1" x14ac:dyDescent="0.5">
      <c r="A27" s="6" t="s">
        <v>27</v>
      </c>
      <c r="B27" s="79"/>
      <c r="C27" s="34"/>
      <c r="D27" s="51"/>
      <c r="E27" s="55">
        <v>94692955</v>
      </c>
      <c r="G27" s="55">
        <v>80913400</v>
      </c>
      <c r="H27" s="53"/>
      <c r="I27" s="55">
        <v>94692955</v>
      </c>
      <c r="K27" s="55">
        <v>80913400</v>
      </c>
      <c r="L27" s="79"/>
    </row>
    <row r="28" spans="1:14" ht="24" customHeight="1" x14ac:dyDescent="0.5">
      <c r="A28" s="5" t="s">
        <v>103</v>
      </c>
      <c r="B28" s="79"/>
      <c r="C28" s="51"/>
      <c r="D28" s="51"/>
      <c r="E28" s="63">
        <f>SUM(E23:E27)</f>
        <v>628793115</v>
      </c>
      <c r="G28" s="63">
        <f>SUM(G23:G27)</f>
        <v>551584462</v>
      </c>
      <c r="H28" s="53"/>
      <c r="I28" s="63">
        <f>SUM(I23:I27)</f>
        <v>628793115</v>
      </c>
      <c r="K28" s="63">
        <f>SUM(K23:K27)</f>
        <v>551584462</v>
      </c>
      <c r="L28" s="79"/>
    </row>
    <row r="29" spans="1:14" ht="24" customHeight="1" x14ac:dyDescent="0.5">
      <c r="A29" s="5" t="s">
        <v>155</v>
      </c>
      <c r="B29" s="24"/>
      <c r="E29" s="56">
        <f>E21-E28</f>
        <v>29890326</v>
      </c>
      <c r="F29" s="55"/>
      <c r="G29" s="56">
        <f>G21-G28</f>
        <v>55312919</v>
      </c>
      <c r="H29" s="55"/>
      <c r="I29" s="56">
        <f>I21-I28</f>
        <v>30670933</v>
      </c>
      <c r="J29" s="55"/>
      <c r="K29" s="56">
        <f>K21-K28</f>
        <v>55816528</v>
      </c>
      <c r="L29" s="24"/>
    </row>
    <row r="30" spans="1:14" ht="24" customHeight="1" x14ac:dyDescent="0.5">
      <c r="A30" s="9" t="s">
        <v>61</v>
      </c>
      <c r="B30" s="18"/>
      <c r="C30" s="34" t="s">
        <v>150</v>
      </c>
      <c r="D30" s="34"/>
      <c r="E30" s="107">
        <v>-2142709</v>
      </c>
      <c r="F30" s="57"/>
      <c r="G30" s="107">
        <v>-4739415</v>
      </c>
      <c r="H30" s="76"/>
      <c r="I30" s="107">
        <v>-2298830</v>
      </c>
      <c r="J30" s="57"/>
      <c r="K30" s="107">
        <v>-4739415</v>
      </c>
      <c r="L30" s="18"/>
    </row>
    <row r="31" spans="1:14" ht="24" customHeight="1" thickBot="1" x14ac:dyDescent="0.55000000000000004">
      <c r="A31" s="19" t="s">
        <v>134</v>
      </c>
      <c r="B31" s="18"/>
      <c r="C31" s="34"/>
      <c r="D31" s="34"/>
      <c r="E31" s="96">
        <f>SUM(E29:E30)</f>
        <v>27747617</v>
      </c>
      <c r="F31" s="70"/>
      <c r="G31" s="96">
        <f>SUM(G29:G30)</f>
        <v>50573504</v>
      </c>
      <c r="H31" s="53"/>
      <c r="I31" s="96">
        <f>SUM(I29:I30)</f>
        <v>28372103</v>
      </c>
      <c r="J31" s="70"/>
      <c r="K31" s="96">
        <f>SUM(K29:K30)</f>
        <v>51077113</v>
      </c>
      <c r="L31" s="18"/>
    </row>
    <row r="32" spans="1:14" ht="24" customHeight="1" thickTop="1" x14ac:dyDescent="0.5">
      <c r="A32" s="19"/>
      <c r="B32" s="18"/>
      <c r="C32" s="34"/>
      <c r="D32" s="34"/>
      <c r="E32" s="56"/>
      <c r="F32" s="70"/>
      <c r="G32" s="56"/>
      <c r="H32" s="53"/>
      <c r="I32" s="56"/>
      <c r="J32" s="70"/>
      <c r="K32" s="56"/>
      <c r="L32" s="18"/>
    </row>
    <row r="33" spans="1:12" s="6" customFormat="1" ht="24" customHeight="1" x14ac:dyDescent="0.5">
      <c r="A33" s="19" t="s">
        <v>156</v>
      </c>
      <c r="C33" s="34" t="s">
        <v>179</v>
      </c>
      <c r="D33" s="58"/>
      <c r="E33" s="58"/>
      <c r="F33" s="58"/>
      <c r="G33" s="58"/>
      <c r="H33" s="58"/>
      <c r="I33" s="58"/>
      <c r="J33" s="58"/>
      <c r="K33" s="58"/>
    </row>
    <row r="34" spans="1:12" s="6" customFormat="1" ht="24" customHeight="1" thickBot="1" x14ac:dyDescent="0.55000000000000004">
      <c r="A34" s="9" t="s">
        <v>157</v>
      </c>
      <c r="C34" s="9"/>
      <c r="E34" s="71">
        <f>SUM(E31/35000000)</f>
        <v>0.79278905714285719</v>
      </c>
      <c r="F34" s="58"/>
      <c r="G34" s="71">
        <v>1.44</v>
      </c>
      <c r="H34" s="78"/>
      <c r="I34" s="71">
        <f>SUM(I31/35000000)</f>
        <v>0.81063151428571434</v>
      </c>
      <c r="J34" s="78"/>
      <c r="K34" s="71">
        <v>1.46</v>
      </c>
    </row>
    <row r="35" spans="1:12" ht="24" customHeight="1" thickTop="1" x14ac:dyDescent="0.5">
      <c r="A35" s="24"/>
      <c r="B35" s="24"/>
      <c r="D35" s="24"/>
      <c r="H35" s="31"/>
      <c r="L35" s="24"/>
    </row>
    <row r="36" spans="1:12" ht="24" customHeight="1" x14ac:dyDescent="0.5">
      <c r="A36" s="1" t="s">
        <v>10</v>
      </c>
      <c r="B36" s="24"/>
      <c r="D36" s="24"/>
      <c r="H36" s="31"/>
      <c r="L36" s="24"/>
    </row>
    <row r="37" spans="1:12" ht="24" customHeight="1" x14ac:dyDescent="0.5">
      <c r="A37" s="1"/>
      <c r="B37" s="24"/>
      <c r="D37" s="24"/>
      <c r="H37" s="31"/>
      <c r="K37" s="108" t="s">
        <v>138</v>
      </c>
      <c r="L37" s="24"/>
    </row>
    <row r="38" spans="1:12" ht="24" customHeight="1" x14ac:dyDescent="0.5">
      <c r="A38" s="135" t="s">
        <v>46</v>
      </c>
      <c r="B38" s="135"/>
      <c r="C38" s="135"/>
      <c r="D38" s="135"/>
      <c r="E38" s="135"/>
      <c r="F38" s="135"/>
      <c r="G38" s="135"/>
      <c r="H38" s="75"/>
      <c r="I38" s="5"/>
      <c r="J38" s="5"/>
      <c r="K38" s="5"/>
      <c r="L38" s="24"/>
    </row>
    <row r="39" spans="1:12" ht="24" customHeight="1" x14ac:dyDescent="0.5">
      <c r="A39" s="5" t="s">
        <v>80</v>
      </c>
      <c r="B39" s="5"/>
      <c r="C39" s="36"/>
      <c r="D39" s="5"/>
      <c r="E39" s="5"/>
      <c r="F39" s="5"/>
      <c r="G39" s="5"/>
      <c r="H39" s="75"/>
      <c r="I39" s="5"/>
      <c r="J39" s="5"/>
      <c r="K39" s="5"/>
      <c r="L39" s="24"/>
    </row>
    <row r="40" spans="1:12" ht="24" customHeight="1" x14ac:dyDescent="0.5">
      <c r="A40" s="135" t="s">
        <v>161</v>
      </c>
      <c r="B40" s="135"/>
      <c r="C40" s="135"/>
      <c r="D40" s="135"/>
      <c r="E40" s="135"/>
      <c r="F40" s="135"/>
      <c r="G40" s="135"/>
      <c r="H40" s="80"/>
      <c r="I40" s="106"/>
      <c r="J40" s="106"/>
      <c r="K40" s="106"/>
      <c r="L40" s="106"/>
    </row>
    <row r="41" spans="1:12" ht="24" customHeight="1" x14ac:dyDescent="0.5">
      <c r="A41" s="24"/>
      <c r="B41" s="24"/>
      <c r="D41" s="24"/>
      <c r="E41" s="136"/>
      <c r="F41" s="136"/>
      <c r="G41" s="136"/>
      <c r="H41" s="31"/>
      <c r="I41" s="137" t="s">
        <v>3</v>
      </c>
      <c r="J41" s="137"/>
      <c r="K41" s="137"/>
      <c r="L41" s="24"/>
    </row>
    <row r="42" spans="1:12" ht="24" customHeight="1" x14ac:dyDescent="0.5">
      <c r="A42" s="24"/>
      <c r="B42" s="24"/>
      <c r="D42" s="24"/>
      <c r="E42" s="138" t="s">
        <v>0</v>
      </c>
      <c r="F42" s="138"/>
      <c r="G42" s="138"/>
      <c r="H42" s="65"/>
      <c r="I42" s="138"/>
      <c r="J42" s="138"/>
      <c r="K42" s="138"/>
      <c r="L42" s="24"/>
    </row>
    <row r="43" spans="1:12" ht="24" customHeight="1" x14ac:dyDescent="0.5">
      <c r="A43" s="24"/>
      <c r="B43" s="24"/>
      <c r="D43" s="24"/>
      <c r="E43" s="133" t="s">
        <v>2</v>
      </c>
      <c r="F43" s="133"/>
      <c r="G43" s="133"/>
      <c r="H43" s="65"/>
      <c r="I43" s="133" t="s">
        <v>1</v>
      </c>
      <c r="J43" s="133"/>
      <c r="K43" s="133"/>
      <c r="L43" s="24"/>
    </row>
    <row r="44" spans="1:12" ht="24" customHeight="1" x14ac:dyDescent="0.5">
      <c r="A44" s="24"/>
      <c r="B44" s="81"/>
      <c r="C44" s="84"/>
      <c r="D44" s="31"/>
      <c r="E44" s="67">
        <v>2019</v>
      </c>
      <c r="F44" s="62"/>
      <c r="G44" s="67">
        <v>2018</v>
      </c>
      <c r="H44" s="74"/>
      <c r="I44" s="67">
        <v>2019</v>
      </c>
      <c r="J44" s="62"/>
      <c r="K44" s="67">
        <v>2018</v>
      </c>
      <c r="L44" s="81"/>
    </row>
    <row r="45" spans="1:12" ht="24" customHeight="1" x14ac:dyDescent="0.5">
      <c r="A45" s="24"/>
      <c r="B45" s="81"/>
      <c r="C45" s="84"/>
      <c r="D45" s="31"/>
      <c r="E45" s="74"/>
      <c r="F45" s="92"/>
      <c r="G45" s="74"/>
      <c r="H45" s="74"/>
      <c r="I45" s="74"/>
      <c r="J45" s="92"/>
      <c r="K45" s="74"/>
      <c r="L45" s="81"/>
    </row>
    <row r="46" spans="1:12" ht="24" customHeight="1" x14ac:dyDescent="0.5">
      <c r="A46" s="19" t="s">
        <v>134</v>
      </c>
      <c r="B46" s="81"/>
      <c r="C46" s="85"/>
      <c r="D46" s="81"/>
      <c r="E46" s="59">
        <f>SUM(E31)</f>
        <v>27747617</v>
      </c>
      <c r="F46" s="57"/>
      <c r="G46" s="59">
        <f>SUM(G31)</f>
        <v>50573504</v>
      </c>
      <c r="H46" s="57"/>
      <c r="I46" s="59">
        <f>SUM(I31)</f>
        <v>28372103</v>
      </c>
      <c r="J46" s="57"/>
      <c r="K46" s="59">
        <f>SUM(K31)</f>
        <v>51077113</v>
      </c>
      <c r="L46" s="81"/>
    </row>
    <row r="47" spans="1:12" ht="24" customHeight="1" x14ac:dyDescent="0.5">
      <c r="A47" s="106"/>
      <c r="B47" s="81"/>
      <c r="C47" s="85"/>
      <c r="D47" s="81"/>
      <c r="E47" s="56"/>
      <c r="F47" s="57"/>
      <c r="G47" s="56"/>
      <c r="H47" s="57"/>
      <c r="I47" s="56"/>
      <c r="J47" s="57"/>
      <c r="K47" s="56"/>
      <c r="L47" s="81"/>
    </row>
    <row r="48" spans="1:12" ht="24" customHeight="1" x14ac:dyDescent="0.5">
      <c r="A48" s="25" t="s">
        <v>40</v>
      </c>
      <c r="B48" s="18"/>
      <c r="C48" s="34"/>
      <c r="D48" s="18"/>
      <c r="H48" s="76"/>
      <c r="L48" s="18"/>
    </row>
    <row r="49" spans="1:14" ht="24" customHeight="1" x14ac:dyDescent="0.5">
      <c r="A49" s="24" t="s">
        <v>85</v>
      </c>
      <c r="B49" s="18"/>
      <c r="C49" s="34"/>
      <c r="D49" s="18"/>
      <c r="H49" s="76"/>
      <c r="L49" s="18"/>
    </row>
    <row r="50" spans="1:14" ht="24" customHeight="1" x14ac:dyDescent="0.5">
      <c r="A50" s="24" t="s">
        <v>86</v>
      </c>
      <c r="B50" s="18"/>
      <c r="C50" s="34"/>
      <c r="D50" s="18"/>
      <c r="H50" s="76"/>
      <c r="L50" s="18"/>
    </row>
    <row r="51" spans="1:14" ht="24" customHeight="1" x14ac:dyDescent="0.5">
      <c r="A51" s="24" t="s">
        <v>130</v>
      </c>
      <c r="B51" s="18"/>
      <c r="C51" s="34"/>
      <c r="D51" s="18"/>
      <c r="L51" s="18"/>
    </row>
    <row r="52" spans="1:14" ht="24" customHeight="1" x14ac:dyDescent="0.5">
      <c r="A52" s="24" t="s">
        <v>131</v>
      </c>
      <c r="B52" s="18"/>
      <c r="C52" s="34"/>
      <c r="D52" s="18"/>
      <c r="E52" s="107">
        <v>-1422263</v>
      </c>
      <c r="G52" s="107">
        <v>1656087</v>
      </c>
      <c r="H52" s="76"/>
      <c r="I52" s="107">
        <v>0</v>
      </c>
      <c r="K52" s="107">
        <v>0</v>
      </c>
      <c r="L52" s="18"/>
    </row>
    <row r="53" spans="1:14" ht="24" customHeight="1" x14ac:dyDescent="0.5">
      <c r="A53" s="26" t="s">
        <v>151</v>
      </c>
      <c r="B53" s="18"/>
      <c r="C53" s="34"/>
      <c r="D53" s="18"/>
      <c r="L53" s="18"/>
      <c r="N53" s="26"/>
    </row>
    <row r="54" spans="1:14" ht="24" customHeight="1" x14ac:dyDescent="0.5">
      <c r="A54" s="26" t="s">
        <v>117</v>
      </c>
      <c r="B54" s="18"/>
      <c r="C54" s="34"/>
      <c r="D54" s="18"/>
      <c r="E54" s="107">
        <v>28091142</v>
      </c>
      <c r="G54" s="107">
        <v>-96966302</v>
      </c>
      <c r="H54" s="76"/>
      <c r="I54" s="107">
        <v>28091142</v>
      </c>
      <c r="K54" s="107">
        <v>-96966302</v>
      </c>
      <c r="L54" s="18"/>
      <c r="N54" s="26"/>
    </row>
    <row r="55" spans="1:14" ht="24" customHeight="1" x14ac:dyDescent="0.5">
      <c r="A55" s="26" t="s">
        <v>89</v>
      </c>
      <c r="B55" s="18"/>
      <c r="C55" s="34"/>
      <c r="D55" s="18"/>
      <c r="E55" s="52">
        <v>-5333775</v>
      </c>
      <c r="G55" s="52">
        <v>19393260</v>
      </c>
      <c r="H55" s="76"/>
      <c r="I55" s="52">
        <v>-5618228</v>
      </c>
      <c r="K55" s="52">
        <v>19393260</v>
      </c>
      <c r="L55" s="18"/>
    </row>
    <row r="56" spans="1:14" ht="24" customHeight="1" x14ac:dyDescent="0.5">
      <c r="A56" s="26" t="s">
        <v>85</v>
      </c>
      <c r="B56" s="24"/>
      <c r="D56" s="24"/>
      <c r="E56" s="20"/>
      <c r="F56" s="20"/>
      <c r="G56" s="20"/>
      <c r="H56" s="53"/>
      <c r="I56" s="20"/>
      <c r="J56" s="20"/>
      <c r="K56" s="20"/>
      <c r="L56" s="24"/>
    </row>
    <row r="57" spans="1:14" ht="24" customHeight="1" x14ac:dyDescent="0.5">
      <c r="A57" s="26" t="s">
        <v>120</v>
      </c>
      <c r="B57" s="24"/>
      <c r="D57" s="24"/>
      <c r="E57" s="52">
        <f>SUM(E50:E55)</f>
        <v>21335104</v>
      </c>
      <c r="F57" s="20"/>
      <c r="G57" s="52">
        <f>SUM(G50:G55)</f>
        <v>-75916955</v>
      </c>
      <c r="H57" s="53"/>
      <c r="I57" s="52">
        <f>SUM(I50:I55)</f>
        <v>22472914</v>
      </c>
      <c r="J57" s="20"/>
      <c r="K57" s="52">
        <f>SUM(K50:K55)</f>
        <v>-77573042</v>
      </c>
      <c r="L57" s="24"/>
    </row>
    <row r="58" spans="1:14" ht="24" customHeight="1" x14ac:dyDescent="0.5">
      <c r="A58" s="26"/>
      <c r="B58" s="24"/>
      <c r="D58" s="24"/>
      <c r="E58" s="20"/>
      <c r="F58" s="20"/>
      <c r="G58" s="20"/>
      <c r="H58" s="56"/>
      <c r="I58" s="20"/>
      <c r="J58" s="20"/>
      <c r="K58" s="20"/>
      <c r="L58" s="24"/>
    </row>
    <row r="59" spans="1:14" ht="24" customHeight="1" thickBot="1" x14ac:dyDescent="0.55000000000000004">
      <c r="A59" s="25" t="s">
        <v>158</v>
      </c>
      <c r="B59" s="24"/>
      <c r="D59" s="24"/>
      <c r="E59" s="69">
        <f>SUM(E46,E57)</f>
        <v>49082721</v>
      </c>
      <c r="F59" s="57"/>
      <c r="G59" s="69">
        <f>SUM(G46,G57)</f>
        <v>-25343451</v>
      </c>
      <c r="H59" s="55"/>
      <c r="I59" s="69">
        <f>SUM(I46,I57)</f>
        <v>50845017</v>
      </c>
      <c r="J59" s="57"/>
      <c r="K59" s="69">
        <f>SUM(K46,K57)</f>
        <v>-26495929</v>
      </c>
      <c r="L59" s="24"/>
    </row>
    <row r="60" spans="1:14" ht="24" customHeight="1" thickTop="1" x14ac:dyDescent="0.5">
      <c r="A60" s="24"/>
      <c r="B60" s="24"/>
      <c r="D60" s="24"/>
      <c r="H60" s="31"/>
      <c r="L60" s="24"/>
    </row>
    <row r="61" spans="1:14" ht="24" customHeight="1" x14ac:dyDescent="0.5">
      <c r="A61" s="24"/>
      <c r="B61" s="24"/>
      <c r="D61" s="24"/>
      <c r="H61" s="31"/>
      <c r="L61" s="24"/>
    </row>
    <row r="62" spans="1:14" ht="24" customHeight="1" x14ac:dyDescent="0.5">
      <c r="A62" s="1" t="s">
        <v>10</v>
      </c>
      <c r="B62" s="24"/>
      <c r="D62" s="24"/>
      <c r="H62" s="31"/>
      <c r="L62" s="24"/>
    </row>
    <row r="63" spans="1:14" ht="24" customHeight="1" x14ac:dyDescent="0.5">
      <c r="K63" s="112" t="s">
        <v>138</v>
      </c>
    </row>
    <row r="64" spans="1:14" ht="24" customHeight="1" x14ac:dyDescent="0.5">
      <c r="A64" s="135" t="s">
        <v>46</v>
      </c>
      <c r="B64" s="135"/>
      <c r="C64" s="135"/>
      <c r="D64" s="135"/>
      <c r="E64" s="135"/>
      <c r="F64" s="135"/>
      <c r="G64" s="135"/>
      <c r="H64" s="75"/>
      <c r="I64" s="5"/>
      <c r="J64" s="5"/>
      <c r="K64" s="5"/>
      <c r="L64" s="24"/>
    </row>
    <row r="65" spans="1:12" ht="24" customHeight="1" x14ac:dyDescent="0.5">
      <c r="A65" s="5" t="s">
        <v>79</v>
      </c>
      <c r="B65" s="5"/>
      <c r="C65" s="36"/>
      <c r="D65" s="5"/>
      <c r="E65" s="5"/>
      <c r="F65" s="5"/>
      <c r="G65" s="5"/>
      <c r="H65" s="75"/>
      <c r="I65" s="5"/>
      <c r="J65" s="5"/>
      <c r="K65" s="5"/>
      <c r="L65" s="24"/>
    </row>
    <row r="66" spans="1:12" ht="24" customHeight="1" x14ac:dyDescent="0.5">
      <c r="A66" s="135" t="s">
        <v>162</v>
      </c>
      <c r="B66" s="135"/>
      <c r="C66" s="135"/>
      <c r="D66" s="135"/>
      <c r="E66" s="135"/>
      <c r="F66" s="135"/>
      <c r="G66" s="135"/>
      <c r="H66" s="80"/>
      <c r="I66" s="106"/>
      <c r="J66" s="106"/>
      <c r="K66" s="106"/>
      <c r="L66" s="106"/>
    </row>
    <row r="67" spans="1:12" ht="24" customHeight="1" x14ac:dyDescent="0.5">
      <c r="A67" s="24"/>
      <c r="B67" s="24"/>
      <c r="D67" s="24"/>
      <c r="E67" s="136"/>
      <c r="F67" s="136"/>
      <c r="G67" s="136"/>
      <c r="H67" s="31"/>
      <c r="I67" s="137" t="s">
        <v>3</v>
      </c>
      <c r="J67" s="137"/>
      <c r="K67" s="137"/>
      <c r="L67" s="24"/>
    </row>
    <row r="68" spans="1:12" ht="24" customHeight="1" x14ac:dyDescent="0.5">
      <c r="A68" s="24"/>
      <c r="B68" s="24"/>
      <c r="D68" s="24"/>
      <c r="E68" s="138" t="s">
        <v>0</v>
      </c>
      <c r="F68" s="138"/>
      <c r="G68" s="138"/>
      <c r="H68" s="65"/>
      <c r="I68" s="138"/>
      <c r="J68" s="138"/>
      <c r="K68" s="138"/>
      <c r="L68" s="24"/>
    </row>
    <row r="69" spans="1:12" ht="24" customHeight="1" x14ac:dyDescent="0.5">
      <c r="A69" s="24"/>
      <c r="B69" s="24"/>
      <c r="D69" s="24"/>
      <c r="E69" s="133" t="s">
        <v>2</v>
      </c>
      <c r="F69" s="133"/>
      <c r="G69" s="133"/>
      <c r="H69" s="65"/>
      <c r="I69" s="133" t="s">
        <v>1</v>
      </c>
      <c r="J69" s="133"/>
      <c r="K69" s="133"/>
      <c r="L69" s="24"/>
    </row>
    <row r="70" spans="1:12" ht="24" customHeight="1" x14ac:dyDescent="0.5">
      <c r="A70" s="24"/>
      <c r="B70" s="81"/>
      <c r="C70" s="82" t="s">
        <v>31</v>
      </c>
      <c r="D70" s="31"/>
      <c r="E70" s="67">
        <v>2019</v>
      </c>
      <c r="F70" s="62"/>
      <c r="G70" s="67">
        <v>2018</v>
      </c>
      <c r="H70" s="74"/>
      <c r="I70" s="67">
        <v>2019</v>
      </c>
      <c r="J70" s="62"/>
      <c r="K70" s="67">
        <v>2018</v>
      </c>
      <c r="L70" s="81"/>
    </row>
    <row r="71" spans="1:12" ht="24" customHeight="1" x14ac:dyDescent="0.5">
      <c r="A71" s="5" t="s">
        <v>23</v>
      </c>
      <c r="B71" s="24"/>
      <c r="D71" s="24"/>
      <c r="H71" s="20"/>
      <c r="L71" s="24"/>
    </row>
    <row r="72" spans="1:12" ht="24" customHeight="1" x14ac:dyDescent="0.5">
      <c r="A72" s="6" t="s">
        <v>96</v>
      </c>
      <c r="B72" s="24"/>
      <c r="D72" s="24"/>
      <c r="E72" s="107">
        <v>1377645745</v>
      </c>
      <c r="G72" s="107">
        <v>1364382557</v>
      </c>
      <c r="H72" s="107"/>
      <c r="I72" s="107">
        <v>1377645745</v>
      </c>
      <c r="K72" s="107">
        <v>1364382557</v>
      </c>
      <c r="L72" s="24"/>
    </row>
    <row r="73" spans="1:12" ht="24" customHeight="1" x14ac:dyDescent="0.5">
      <c r="A73" s="6" t="s">
        <v>97</v>
      </c>
      <c r="B73" s="24"/>
      <c r="D73" s="24"/>
      <c r="E73" s="52">
        <v>-307230212</v>
      </c>
      <c r="G73" s="52">
        <v>-307452576</v>
      </c>
      <c r="H73" s="107"/>
      <c r="I73" s="52">
        <v>-307230212</v>
      </c>
      <c r="K73" s="52">
        <v>-307452576</v>
      </c>
      <c r="L73" s="24"/>
    </row>
    <row r="74" spans="1:12" ht="24" customHeight="1" x14ac:dyDescent="0.5">
      <c r="A74" s="6" t="s">
        <v>98</v>
      </c>
      <c r="B74" s="24"/>
      <c r="D74" s="24"/>
      <c r="E74" s="107">
        <f>SUM(E72:E73)</f>
        <v>1070415533</v>
      </c>
      <c r="G74" s="107">
        <f>SUM(G72:G73)</f>
        <v>1056929981</v>
      </c>
      <c r="H74" s="20"/>
      <c r="I74" s="107">
        <f>SUM(I72:I73)</f>
        <v>1070415533</v>
      </c>
      <c r="K74" s="107">
        <f>SUM(K72:K73)</f>
        <v>1056929981</v>
      </c>
      <c r="L74" s="24"/>
    </row>
    <row r="75" spans="1:12" ht="24" customHeight="1" x14ac:dyDescent="0.5">
      <c r="A75" s="6" t="s">
        <v>153</v>
      </c>
      <c r="B75" s="24"/>
      <c r="D75" s="24"/>
      <c r="H75" s="20"/>
      <c r="L75" s="24"/>
    </row>
    <row r="76" spans="1:12" ht="24" customHeight="1" x14ac:dyDescent="0.5">
      <c r="A76" s="6" t="s">
        <v>154</v>
      </c>
      <c r="B76" s="24"/>
      <c r="D76" s="24"/>
      <c r="E76" s="52">
        <v>4694515</v>
      </c>
      <c r="G76" s="52">
        <v>-43245911</v>
      </c>
      <c r="H76" s="107"/>
      <c r="I76" s="52">
        <v>4694515</v>
      </c>
      <c r="K76" s="52">
        <v>-43245911</v>
      </c>
      <c r="L76" s="24"/>
    </row>
    <row r="77" spans="1:12" ht="24" customHeight="1" x14ac:dyDescent="0.5">
      <c r="A77" s="6" t="s">
        <v>99</v>
      </c>
      <c r="B77" s="18"/>
      <c r="C77" s="34"/>
      <c r="D77" s="34"/>
      <c r="E77" s="90">
        <f>SUM(E74:E76)</f>
        <v>1075110048</v>
      </c>
      <c r="F77" s="20"/>
      <c r="G77" s="90">
        <f>SUM(G74:G76)</f>
        <v>1013684070</v>
      </c>
      <c r="H77" s="76"/>
      <c r="I77" s="90">
        <f>SUM(I74:I76)</f>
        <v>1075110048</v>
      </c>
      <c r="J77" s="20"/>
      <c r="K77" s="90">
        <f>SUM(K74:K76)</f>
        <v>1013684070</v>
      </c>
      <c r="L77" s="18"/>
    </row>
    <row r="78" spans="1:12" ht="24" customHeight="1" x14ac:dyDescent="0.5">
      <c r="A78" s="6" t="s">
        <v>88</v>
      </c>
      <c r="B78" s="18"/>
      <c r="C78" s="34"/>
      <c r="D78" s="34"/>
      <c r="E78" s="91">
        <v>86787794</v>
      </c>
      <c r="F78" s="20"/>
      <c r="G78" s="91">
        <v>83911935</v>
      </c>
      <c r="H78" s="77"/>
      <c r="I78" s="91">
        <v>86787794</v>
      </c>
      <c r="J78" s="20"/>
      <c r="K78" s="91">
        <v>83911935</v>
      </c>
      <c r="L78" s="18"/>
    </row>
    <row r="79" spans="1:12" ht="24" customHeight="1" x14ac:dyDescent="0.5">
      <c r="A79" s="6" t="s">
        <v>178</v>
      </c>
      <c r="B79" s="79"/>
      <c r="C79" s="51" t="s">
        <v>148</v>
      </c>
      <c r="D79" s="51"/>
      <c r="E79" s="107">
        <v>-1564901</v>
      </c>
      <c r="G79" s="107">
        <v>-1847183</v>
      </c>
      <c r="H79" s="53"/>
      <c r="I79" s="107">
        <v>0</v>
      </c>
      <c r="K79" s="107">
        <v>0</v>
      </c>
      <c r="L79" s="79"/>
    </row>
    <row r="80" spans="1:12" ht="24" customHeight="1" x14ac:dyDescent="0.5">
      <c r="A80" s="6" t="s">
        <v>127</v>
      </c>
      <c r="B80" s="79"/>
      <c r="C80" s="51" t="s">
        <v>149</v>
      </c>
      <c r="D80" s="51"/>
      <c r="E80" s="107">
        <v>51665684</v>
      </c>
      <c r="G80" s="107">
        <v>54995362</v>
      </c>
      <c r="H80" s="53"/>
      <c r="I80" s="107">
        <v>51665684</v>
      </c>
      <c r="K80" s="107">
        <v>54995362</v>
      </c>
      <c r="L80" s="79"/>
    </row>
    <row r="81" spans="1:14" ht="24" customHeight="1" x14ac:dyDescent="0.5">
      <c r="A81" s="6" t="s">
        <v>118</v>
      </c>
      <c r="B81" s="18"/>
      <c r="C81" s="51"/>
      <c r="D81" s="51"/>
      <c r="E81" s="107">
        <v>40255772</v>
      </c>
      <c r="G81" s="107">
        <v>16053086</v>
      </c>
      <c r="H81" s="53"/>
      <c r="I81" s="107">
        <v>40255772</v>
      </c>
      <c r="K81" s="107">
        <v>16053086</v>
      </c>
      <c r="L81" s="18"/>
      <c r="N81" s="6"/>
    </row>
    <row r="82" spans="1:14" ht="24" customHeight="1" x14ac:dyDescent="0.5">
      <c r="A82" s="6" t="s">
        <v>28</v>
      </c>
      <c r="B82" s="79"/>
      <c r="C82" s="51"/>
      <c r="D82" s="51"/>
      <c r="E82" s="107">
        <v>1678238</v>
      </c>
      <c r="G82" s="107">
        <v>2956120</v>
      </c>
      <c r="H82" s="53"/>
      <c r="I82" s="107">
        <v>1678238</v>
      </c>
      <c r="K82" s="107">
        <v>2956120</v>
      </c>
      <c r="L82" s="79"/>
    </row>
    <row r="83" spans="1:14" ht="24" customHeight="1" x14ac:dyDescent="0.5">
      <c r="A83" s="5" t="s">
        <v>24</v>
      </c>
      <c r="B83" s="18"/>
      <c r="C83" s="34"/>
      <c r="D83" s="18"/>
      <c r="E83" s="113">
        <f>SUM(E77:E82)</f>
        <v>1253932635</v>
      </c>
      <c r="F83" s="55"/>
      <c r="G83" s="113">
        <f>SUM(G77:G82)</f>
        <v>1169753390</v>
      </c>
      <c r="H83" s="56"/>
      <c r="I83" s="113">
        <f>SUM(I77:I82)</f>
        <v>1255497536</v>
      </c>
      <c r="J83" s="55"/>
      <c r="K83" s="113">
        <f>SUM(K77:K82)</f>
        <v>1171600573</v>
      </c>
      <c r="L83" s="18"/>
    </row>
    <row r="84" spans="1:14" ht="24" customHeight="1" x14ac:dyDescent="0.5">
      <c r="A84" s="5" t="s">
        <v>25</v>
      </c>
      <c r="B84" s="18"/>
      <c r="C84" s="34"/>
      <c r="D84" s="18"/>
      <c r="E84" s="114"/>
      <c r="F84" s="114"/>
      <c r="G84" s="114"/>
      <c r="H84" s="115"/>
      <c r="I84" s="114"/>
      <c r="J84" s="114"/>
      <c r="K84" s="114"/>
      <c r="L84" s="18"/>
    </row>
    <row r="85" spans="1:14" ht="24" customHeight="1" x14ac:dyDescent="0.5">
      <c r="A85" s="6" t="s">
        <v>100</v>
      </c>
      <c r="B85" s="79"/>
      <c r="C85" s="34"/>
      <c r="D85" s="51"/>
      <c r="E85" s="55">
        <v>810522544</v>
      </c>
      <c r="F85" s="55"/>
      <c r="G85" s="55">
        <v>892287283</v>
      </c>
      <c r="H85" s="53"/>
      <c r="I85" s="55">
        <v>810522544</v>
      </c>
      <c r="J85" s="55"/>
      <c r="K85" s="55">
        <f>903537283-11250000</f>
        <v>892287283</v>
      </c>
      <c r="L85" s="79"/>
    </row>
    <row r="86" spans="1:14" ht="24" customHeight="1" x14ac:dyDescent="0.5">
      <c r="A86" s="6" t="s">
        <v>101</v>
      </c>
      <c r="B86" s="79"/>
      <c r="C86" s="34"/>
      <c r="D86" s="51"/>
      <c r="E86" s="90">
        <v>-122138877</v>
      </c>
      <c r="G86" s="90">
        <v>-314600644</v>
      </c>
      <c r="H86" s="53"/>
      <c r="I86" s="90">
        <v>-122138877</v>
      </c>
      <c r="K86" s="90">
        <f>-323600644+9000000</f>
        <v>-314600644</v>
      </c>
      <c r="L86" s="79"/>
    </row>
    <row r="87" spans="1:14" ht="24" customHeight="1" x14ac:dyDescent="0.5">
      <c r="A87" s="1" t="s">
        <v>102</v>
      </c>
      <c r="B87" s="79"/>
      <c r="C87" s="34"/>
      <c r="D87" s="51"/>
      <c r="E87" s="55">
        <v>219507000</v>
      </c>
      <c r="G87" s="55">
        <v>216687949</v>
      </c>
      <c r="H87" s="53"/>
      <c r="I87" s="55">
        <v>219507000</v>
      </c>
      <c r="K87" s="55">
        <v>216687949</v>
      </c>
      <c r="L87" s="79"/>
    </row>
    <row r="88" spans="1:14" ht="24" customHeight="1" x14ac:dyDescent="0.5">
      <c r="A88" s="1" t="s">
        <v>26</v>
      </c>
      <c r="B88" s="31"/>
      <c r="C88" s="24"/>
      <c r="D88" s="24"/>
      <c r="E88" s="55">
        <v>131415825</v>
      </c>
      <c r="G88" s="55">
        <v>111035337</v>
      </c>
      <c r="H88" s="53"/>
      <c r="I88" s="55">
        <v>131415825</v>
      </c>
      <c r="K88" s="55">
        <v>111035337</v>
      </c>
      <c r="L88" s="31"/>
    </row>
    <row r="89" spans="1:14" ht="24" customHeight="1" x14ac:dyDescent="0.5">
      <c r="A89" s="6" t="s">
        <v>27</v>
      </c>
      <c r="B89" s="79"/>
      <c r="C89" s="51"/>
      <c r="D89" s="51"/>
      <c r="E89" s="55">
        <v>190967474</v>
      </c>
      <c r="G89" s="55">
        <v>173869623</v>
      </c>
      <c r="H89" s="53"/>
      <c r="I89" s="55">
        <v>190967474</v>
      </c>
      <c r="K89" s="55">
        <v>173869623</v>
      </c>
      <c r="L89" s="79"/>
    </row>
    <row r="90" spans="1:14" ht="24" customHeight="1" x14ac:dyDescent="0.5">
      <c r="A90" s="5" t="s">
        <v>103</v>
      </c>
      <c r="B90" s="79"/>
      <c r="C90" s="51"/>
      <c r="D90" s="79"/>
      <c r="E90" s="63">
        <f>SUM(E85:E89)</f>
        <v>1230273966</v>
      </c>
      <c r="G90" s="63">
        <f>SUM(G85:G89)</f>
        <v>1079279548</v>
      </c>
      <c r="H90" s="115"/>
      <c r="I90" s="63">
        <f>SUM(I85:I89)</f>
        <v>1230273966</v>
      </c>
      <c r="K90" s="63">
        <f>SUM(K85:K89)</f>
        <v>1079279548</v>
      </c>
      <c r="L90" s="79"/>
    </row>
    <row r="91" spans="1:14" ht="24" customHeight="1" x14ac:dyDescent="0.5">
      <c r="A91" s="5" t="s">
        <v>155</v>
      </c>
      <c r="B91" s="24"/>
      <c r="C91" s="34"/>
      <c r="D91" s="24"/>
      <c r="E91" s="20">
        <f>SUM(E83-E90)</f>
        <v>23658669</v>
      </c>
      <c r="G91" s="20">
        <f>SUM(G83-G90)</f>
        <v>90473842</v>
      </c>
      <c r="H91" s="20"/>
      <c r="I91" s="20">
        <f>SUM(I83-I90)</f>
        <v>25223570</v>
      </c>
      <c r="K91" s="20">
        <f>SUM(K83-K90)</f>
        <v>92321025</v>
      </c>
      <c r="L91" s="24"/>
    </row>
    <row r="92" spans="1:14" ht="24" customHeight="1" x14ac:dyDescent="0.5">
      <c r="A92" s="9" t="s">
        <v>61</v>
      </c>
      <c r="B92" s="18"/>
      <c r="C92" s="34" t="s">
        <v>150</v>
      </c>
      <c r="D92" s="18"/>
      <c r="E92" s="107">
        <v>-5123741</v>
      </c>
      <c r="F92" s="57"/>
      <c r="G92" s="107">
        <v>-14604227</v>
      </c>
      <c r="H92" s="76"/>
      <c r="I92" s="107">
        <v>-5436721</v>
      </c>
      <c r="J92" s="57"/>
      <c r="K92" s="107">
        <v>-14604227</v>
      </c>
      <c r="L92" s="18"/>
    </row>
    <row r="93" spans="1:14" ht="24" customHeight="1" thickBot="1" x14ac:dyDescent="0.55000000000000004">
      <c r="A93" s="19" t="s">
        <v>134</v>
      </c>
      <c r="B93" s="18"/>
      <c r="C93" s="34"/>
      <c r="D93" s="18"/>
      <c r="E93" s="83">
        <f>SUM(E91:E92)</f>
        <v>18534928</v>
      </c>
      <c r="F93" s="114"/>
      <c r="G93" s="83">
        <f>SUM(G91:G92)</f>
        <v>75869615</v>
      </c>
      <c r="H93" s="115"/>
      <c r="I93" s="83">
        <f>SUM(I91:I92)</f>
        <v>19786849</v>
      </c>
      <c r="J93" s="114"/>
      <c r="K93" s="83">
        <f>SUM(K91:K92)</f>
        <v>77716798</v>
      </c>
      <c r="L93" s="18"/>
    </row>
    <row r="94" spans="1:14" ht="24" customHeight="1" thickTop="1" x14ac:dyDescent="0.5">
      <c r="A94" s="19"/>
      <c r="B94" s="18"/>
      <c r="C94" s="34"/>
      <c r="D94" s="18"/>
      <c r="E94" s="20"/>
      <c r="F94" s="114"/>
      <c r="G94" s="20"/>
      <c r="H94" s="79"/>
      <c r="I94" s="20"/>
      <c r="J94" s="114"/>
      <c r="K94" s="20"/>
      <c r="L94" s="18"/>
    </row>
    <row r="95" spans="1:14" s="6" customFormat="1" ht="24" customHeight="1" x14ac:dyDescent="0.5">
      <c r="A95" s="19" t="s">
        <v>156</v>
      </c>
      <c r="C95" s="34" t="s">
        <v>179</v>
      </c>
      <c r="D95" s="1"/>
      <c r="E95" s="1"/>
      <c r="F95" s="1"/>
      <c r="G95" s="1"/>
      <c r="H95" s="7"/>
      <c r="I95" s="1"/>
      <c r="J95" s="1"/>
      <c r="K95" s="1"/>
    </row>
    <row r="96" spans="1:14" s="6" customFormat="1" ht="24" customHeight="1" thickBot="1" x14ac:dyDescent="0.55000000000000004">
      <c r="A96" s="9" t="s">
        <v>157</v>
      </c>
      <c r="C96" s="116"/>
      <c r="E96" s="71">
        <f>SUM(E93/35000000)</f>
        <v>0.52956937142857141</v>
      </c>
      <c r="F96" s="58"/>
      <c r="G96" s="71">
        <v>2.17</v>
      </c>
      <c r="H96" s="78"/>
      <c r="I96" s="71">
        <f>SUM(I93/35000000)</f>
        <v>0.56533854285714291</v>
      </c>
      <c r="J96" s="78"/>
      <c r="K96" s="71">
        <v>2.2200000000000002</v>
      </c>
    </row>
    <row r="97" spans="1:12" ht="24" customHeight="1" thickTop="1" x14ac:dyDescent="0.5">
      <c r="A97" s="24"/>
      <c r="B97" s="24"/>
      <c r="D97" s="24"/>
      <c r="H97" s="31"/>
      <c r="L97" s="24"/>
    </row>
    <row r="98" spans="1:12" ht="24" customHeight="1" x14ac:dyDescent="0.5">
      <c r="A98" s="1" t="s">
        <v>10</v>
      </c>
      <c r="B98" s="24"/>
      <c r="D98" s="24"/>
      <c r="H98" s="31"/>
      <c r="L98" s="24"/>
    </row>
    <row r="99" spans="1:12" ht="24" customHeight="1" x14ac:dyDescent="0.5">
      <c r="A99" s="1"/>
      <c r="B99" s="24"/>
      <c r="D99" s="24"/>
      <c r="H99" s="31"/>
      <c r="K99" s="112" t="s">
        <v>138</v>
      </c>
      <c r="L99" s="24"/>
    </row>
    <row r="100" spans="1:12" ht="24" customHeight="1" x14ac:dyDescent="0.5">
      <c r="A100" s="135" t="s">
        <v>46</v>
      </c>
      <c r="B100" s="135"/>
      <c r="C100" s="135"/>
      <c r="D100" s="135"/>
      <c r="E100" s="135"/>
      <c r="F100" s="135"/>
      <c r="G100" s="135"/>
      <c r="H100" s="75"/>
      <c r="I100" s="5"/>
      <c r="J100" s="5"/>
      <c r="K100" s="5"/>
      <c r="L100" s="24"/>
    </row>
    <row r="101" spans="1:12" ht="24" customHeight="1" x14ac:dyDescent="0.5">
      <c r="A101" s="5" t="s">
        <v>80</v>
      </c>
      <c r="B101" s="5"/>
      <c r="C101" s="36"/>
      <c r="D101" s="5"/>
      <c r="E101" s="5"/>
      <c r="F101" s="5"/>
      <c r="G101" s="5"/>
      <c r="H101" s="75"/>
      <c r="I101" s="5"/>
      <c r="J101" s="5"/>
      <c r="K101" s="5"/>
      <c r="L101" s="24"/>
    </row>
    <row r="102" spans="1:12" ht="24" customHeight="1" x14ac:dyDescent="0.5">
      <c r="A102" s="135" t="s">
        <v>162</v>
      </c>
      <c r="B102" s="135"/>
      <c r="C102" s="135"/>
      <c r="D102" s="135"/>
      <c r="E102" s="135"/>
      <c r="F102" s="135"/>
      <c r="G102" s="135"/>
      <c r="H102" s="80"/>
      <c r="I102" s="106"/>
      <c r="J102" s="106"/>
      <c r="K102" s="106"/>
      <c r="L102" s="106"/>
    </row>
    <row r="103" spans="1:12" ht="24" customHeight="1" x14ac:dyDescent="0.5">
      <c r="A103" s="24"/>
      <c r="B103" s="24"/>
      <c r="D103" s="24"/>
      <c r="E103" s="136"/>
      <c r="F103" s="136"/>
      <c r="G103" s="136"/>
      <c r="H103" s="31"/>
      <c r="I103" s="137" t="s">
        <v>3</v>
      </c>
      <c r="J103" s="137"/>
      <c r="K103" s="137"/>
      <c r="L103" s="24"/>
    </row>
    <row r="104" spans="1:12" ht="24" customHeight="1" x14ac:dyDescent="0.5">
      <c r="A104" s="24"/>
      <c r="B104" s="24"/>
      <c r="D104" s="24"/>
      <c r="E104" s="138" t="s">
        <v>0</v>
      </c>
      <c r="F104" s="138"/>
      <c r="G104" s="138"/>
      <c r="H104" s="65"/>
      <c r="I104" s="138"/>
      <c r="J104" s="138"/>
      <c r="K104" s="138"/>
      <c r="L104" s="24"/>
    </row>
    <row r="105" spans="1:12" ht="24" customHeight="1" x14ac:dyDescent="0.5">
      <c r="A105" s="24"/>
      <c r="B105" s="24"/>
      <c r="D105" s="24"/>
      <c r="E105" s="133" t="s">
        <v>2</v>
      </c>
      <c r="F105" s="133"/>
      <c r="G105" s="133"/>
      <c r="H105" s="65"/>
      <c r="I105" s="133" t="s">
        <v>1</v>
      </c>
      <c r="J105" s="133"/>
      <c r="K105" s="133"/>
      <c r="L105" s="24"/>
    </row>
    <row r="106" spans="1:12" ht="24" customHeight="1" x14ac:dyDescent="0.5">
      <c r="A106" s="24"/>
      <c r="B106" s="81"/>
      <c r="C106" s="84"/>
      <c r="D106" s="31"/>
      <c r="E106" s="67">
        <v>2019</v>
      </c>
      <c r="F106" s="62"/>
      <c r="G106" s="67">
        <v>2018</v>
      </c>
      <c r="H106" s="74"/>
      <c r="I106" s="67">
        <v>2019</v>
      </c>
      <c r="J106" s="62"/>
      <c r="K106" s="67">
        <v>2018</v>
      </c>
      <c r="L106" s="81"/>
    </row>
    <row r="107" spans="1:12" ht="24" customHeight="1" x14ac:dyDescent="0.5">
      <c r="A107" s="24"/>
      <c r="B107" s="81"/>
      <c r="C107" s="84"/>
      <c r="D107" s="31"/>
      <c r="E107" s="74"/>
      <c r="F107" s="92"/>
      <c r="G107" s="74"/>
      <c r="H107" s="74"/>
      <c r="I107" s="74"/>
      <c r="J107" s="92"/>
      <c r="K107" s="74"/>
      <c r="L107" s="81"/>
    </row>
    <row r="108" spans="1:12" ht="24" customHeight="1" x14ac:dyDescent="0.5">
      <c r="A108" s="19" t="s">
        <v>134</v>
      </c>
      <c r="B108" s="81"/>
      <c r="C108" s="85"/>
      <c r="D108" s="81"/>
      <c r="E108" s="59">
        <f>SUM(E93)</f>
        <v>18534928</v>
      </c>
      <c r="F108" s="57"/>
      <c r="G108" s="59">
        <f>SUM(G93)</f>
        <v>75869615</v>
      </c>
      <c r="H108" s="70"/>
      <c r="I108" s="59">
        <f>SUM(I93)</f>
        <v>19786849</v>
      </c>
      <c r="J108" s="57"/>
      <c r="K108" s="59">
        <f>SUM(K93)</f>
        <v>77716798</v>
      </c>
      <c r="L108" s="81"/>
    </row>
    <row r="109" spans="1:12" ht="24" customHeight="1" x14ac:dyDescent="0.5">
      <c r="A109" s="106"/>
      <c r="B109" s="81"/>
      <c r="C109" s="85"/>
      <c r="D109" s="81"/>
      <c r="E109" s="56"/>
      <c r="F109" s="57"/>
      <c r="G109" s="56"/>
      <c r="H109" s="70"/>
      <c r="I109" s="56"/>
      <c r="J109" s="57"/>
      <c r="K109" s="56"/>
      <c r="L109" s="81"/>
    </row>
    <row r="110" spans="1:12" ht="24" customHeight="1" x14ac:dyDescent="0.5">
      <c r="A110" s="25" t="s">
        <v>40</v>
      </c>
      <c r="B110" s="18"/>
      <c r="C110" s="34"/>
      <c r="D110" s="18"/>
      <c r="H110" s="79"/>
      <c r="L110" s="18"/>
    </row>
    <row r="111" spans="1:12" ht="24" customHeight="1" x14ac:dyDescent="0.5">
      <c r="A111" s="24" t="s">
        <v>85</v>
      </c>
      <c r="B111" s="18"/>
      <c r="C111" s="34"/>
      <c r="D111" s="18"/>
      <c r="E111" s="24"/>
      <c r="F111" s="24"/>
      <c r="G111" s="24"/>
      <c r="H111" s="31"/>
      <c r="I111" s="24"/>
      <c r="J111" s="24"/>
      <c r="K111" s="24"/>
      <c r="L111" s="18"/>
    </row>
    <row r="112" spans="1:12" ht="24" customHeight="1" x14ac:dyDescent="0.5">
      <c r="A112" s="24" t="s">
        <v>86</v>
      </c>
      <c r="B112" s="18"/>
      <c r="C112" s="34"/>
      <c r="D112" s="18"/>
      <c r="H112" s="76"/>
      <c r="L112" s="18"/>
    </row>
    <row r="113" spans="1:14" ht="24" customHeight="1" x14ac:dyDescent="0.5">
      <c r="A113" s="24" t="s">
        <v>130</v>
      </c>
      <c r="B113" s="18"/>
      <c r="C113" s="34"/>
      <c r="D113" s="18"/>
      <c r="H113" s="76"/>
      <c r="L113" s="18"/>
    </row>
    <row r="114" spans="1:14" ht="24" customHeight="1" x14ac:dyDescent="0.5">
      <c r="A114" s="24" t="s">
        <v>131</v>
      </c>
      <c r="B114" s="18"/>
      <c r="C114" s="34"/>
      <c r="D114" s="18"/>
      <c r="E114" s="107">
        <v>-2333240</v>
      </c>
      <c r="G114" s="107">
        <v>418188</v>
      </c>
      <c r="H114" s="76"/>
      <c r="I114" s="107">
        <v>0</v>
      </c>
      <c r="K114" s="107">
        <v>0</v>
      </c>
      <c r="L114" s="18"/>
    </row>
    <row r="115" spans="1:14" ht="24" customHeight="1" x14ac:dyDescent="0.5">
      <c r="A115" s="26" t="s">
        <v>151</v>
      </c>
      <c r="B115" s="18"/>
      <c r="C115" s="34"/>
      <c r="D115" s="18"/>
      <c r="L115" s="18"/>
      <c r="N115" s="26"/>
    </row>
    <row r="116" spans="1:14" ht="24" customHeight="1" x14ac:dyDescent="0.5">
      <c r="A116" s="26" t="s">
        <v>117</v>
      </c>
      <c r="B116" s="18"/>
      <c r="C116" s="34"/>
      <c r="D116" s="18"/>
      <c r="E116" s="107">
        <v>65696825</v>
      </c>
      <c r="G116" s="107">
        <v>-117972456</v>
      </c>
      <c r="H116" s="76"/>
      <c r="I116" s="107">
        <v>65696825</v>
      </c>
      <c r="K116" s="107">
        <v>-117972456</v>
      </c>
      <c r="L116" s="18"/>
      <c r="N116" s="26"/>
    </row>
    <row r="117" spans="1:14" ht="24" customHeight="1" x14ac:dyDescent="0.5">
      <c r="A117" s="26" t="s">
        <v>89</v>
      </c>
      <c r="B117" s="18"/>
      <c r="C117" s="34"/>
      <c r="D117" s="18"/>
      <c r="E117" s="52">
        <v>-12672717</v>
      </c>
      <c r="G117" s="52">
        <v>23594491</v>
      </c>
      <c r="H117" s="76"/>
      <c r="I117" s="52">
        <v>-13139365</v>
      </c>
      <c r="K117" s="52">
        <v>23594491</v>
      </c>
      <c r="L117" s="18"/>
    </row>
    <row r="118" spans="1:14" ht="24" customHeight="1" x14ac:dyDescent="0.5">
      <c r="A118" s="26" t="s">
        <v>85</v>
      </c>
      <c r="B118" s="24"/>
      <c r="D118" s="24"/>
      <c r="E118" s="20"/>
      <c r="F118" s="20"/>
      <c r="G118" s="20"/>
      <c r="H118" s="56"/>
      <c r="I118" s="20"/>
      <c r="J118" s="20"/>
      <c r="K118" s="20"/>
      <c r="L118" s="24"/>
    </row>
    <row r="119" spans="1:14" ht="24" customHeight="1" x14ac:dyDescent="0.5">
      <c r="A119" s="26" t="s">
        <v>120</v>
      </c>
      <c r="B119" s="24"/>
      <c r="D119" s="24"/>
      <c r="E119" s="52">
        <f>SUM(E111:E117)</f>
        <v>50690868</v>
      </c>
      <c r="F119" s="20"/>
      <c r="G119" s="52">
        <f>SUM(G111:G117)</f>
        <v>-93959777</v>
      </c>
      <c r="H119" s="56"/>
      <c r="I119" s="52">
        <f>SUM(I111:I117)</f>
        <v>52557460</v>
      </c>
      <c r="J119" s="20"/>
      <c r="K119" s="52">
        <f>SUM(K111:K117)</f>
        <v>-94377965</v>
      </c>
      <c r="L119" s="24"/>
    </row>
    <row r="120" spans="1:14" ht="24" customHeight="1" x14ac:dyDescent="0.5">
      <c r="A120" s="26"/>
      <c r="B120" s="24"/>
      <c r="D120" s="24"/>
      <c r="E120" s="20"/>
      <c r="F120" s="20"/>
      <c r="G120" s="20"/>
      <c r="H120" s="56"/>
      <c r="I120" s="20"/>
      <c r="J120" s="20"/>
      <c r="K120" s="20"/>
      <c r="L120" s="24"/>
    </row>
    <row r="121" spans="1:14" ht="24" customHeight="1" thickBot="1" x14ac:dyDescent="0.55000000000000004">
      <c r="A121" s="25" t="s">
        <v>158</v>
      </c>
      <c r="B121" s="24"/>
      <c r="D121" s="24"/>
      <c r="E121" s="69">
        <f>SUM(E108,E119)</f>
        <v>69225796</v>
      </c>
      <c r="F121" s="57"/>
      <c r="G121" s="69">
        <f>SUM(G108,G119)</f>
        <v>-18090162</v>
      </c>
      <c r="H121" s="56"/>
      <c r="I121" s="69">
        <f>SUM(I108,I119)</f>
        <v>72344309</v>
      </c>
      <c r="J121" s="57"/>
      <c r="K121" s="69">
        <f>SUM(K108,K119)</f>
        <v>-16661167</v>
      </c>
      <c r="L121" s="24"/>
    </row>
    <row r="122" spans="1:14" ht="24" customHeight="1" thickTop="1" x14ac:dyDescent="0.5">
      <c r="A122" s="24"/>
      <c r="B122" s="24"/>
      <c r="D122" s="24"/>
      <c r="H122" s="31"/>
      <c r="L122" s="24"/>
    </row>
    <row r="123" spans="1:14" ht="24" customHeight="1" x14ac:dyDescent="0.5">
      <c r="A123" s="24"/>
      <c r="B123" s="24"/>
      <c r="D123" s="24"/>
      <c r="H123" s="31"/>
      <c r="L123" s="24"/>
    </row>
    <row r="124" spans="1:14" ht="24" customHeight="1" x14ac:dyDescent="0.5">
      <c r="A124" s="1" t="s">
        <v>10</v>
      </c>
      <c r="B124" s="24"/>
      <c r="D124" s="24"/>
      <c r="H124" s="31"/>
      <c r="L124" s="24"/>
    </row>
    <row r="125" spans="1:14" ht="24" customHeight="1" x14ac:dyDescent="0.5">
      <c r="A125" s="1"/>
      <c r="B125" s="24"/>
      <c r="D125" s="24"/>
      <c r="H125" s="31"/>
      <c r="K125" s="108" t="s">
        <v>138</v>
      </c>
      <c r="L125" s="24"/>
    </row>
    <row r="126" spans="1:14" ht="24" customHeight="1" x14ac:dyDescent="0.5">
      <c r="A126" s="135" t="s">
        <v>46</v>
      </c>
      <c r="B126" s="135"/>
      <c r="C126" s="135"/>
      <c r="D126" s="135"/>
      <c r="E126" s="135"/>
      <c r="F126" s="135"/>
      <c r="G126" s="135"/>
      <c r="H126" s="75"/>
      <c r="I126" s="5"/>
      <c r="J126" s="5"/>
      <c r="K126" s="5"/>
      <c r="L126" s="24"/>
    </row>
    <row r="127" spans="1:14" ht="24" customHeight="1" x14ac:dyDescent="0.5">
      <c r="A127" s="5" t="s">
        <v>119</v>
      </c>
      <c r="B127" s="5"/>
      <c r="C127" s="36"/>
      <c r="D127" s="5"/>
      <c r="E127" s="5"/>
      <c r="F127" s="5"/>
      <c r="G127" s="5"/>
      <c r="H127" s="75"/>
      <c r="I127" s="5"/>
      <c r="J127" s="5"/>
      <c r="K127" s="5"/>
      <c r="L127" s="24"/>
    </row>
    <row r="128" spans="1:14" ht="24" customHeight="1" x14ac:dyDescent="0.5">
      <c r="A128" s="135" t="s">
        <v>162</v>
      </c>
      <c r="B128" s="135"/>
      <c r="C128" s="135"/>
      <c r="D128" s="135"/>
      <c r="E128" s="135"/>
      <c r="F128" s="135"/>
      <c r="G128" s="135"/>
      <c r="H128" s="80"/>
      <c r="I128" s="106"/>
      <c r="J128" s="106"/>
      <c r="K128" s="106"/>
      <c r="L128" s="106"/>
    </row>
    <row r="129" spans="1:12" ht="24" customHeight="1" x14ac:dyDescent="0.5">
      <c r="A129" s="24"/>
      <c r="B129" s="24"/>
      <c r="D129" s="24"/>
      <c r="E129" s="136"/>
      <c r="F129" s="136"/>
      <c r="G129" s="136"/>
      <c r="H129" s="31"/>
      <c r="I129" s="137" t="s">
        <v>3</v>
      </c>
      <c r="J129" s="137"/>
      <c r="K129" s="137"/>
      <c r="L129" s="24"/>
    </row>
    <row r="130" spans="1:12" ht="24" customHeight="1" x14ac:dyDescent="0.5">
      <c r="A130" s="24"/>
      <c r="B130" s="24"/>
      <c r="D130" s="24"/>
      <c r="E130" s="138" t="s">
        <v>0</v>
      </c>
      <c r="F130" s="138"/>
      <c r="G130" s="138"/>
      <c r="H130" s="65"/>
      <c r="I130" s="138"/>
      <c r="J130" s="138"/>
      <c r="K130" s="138"/>
      <c r="L130" s="24"/>
    </row>
    <row r="131" spans="1:12" ht="24" customHeight="1" x14ac:dyDescent="0.5">
      <c r="A131" s="24"/>
      <c r="B131" s="24"/>
      <c r="D131" s="24"/>
      <c r="E131" s="133" t="s">
        <v>2</v>
      </c>
      <c r="F131" s="133"/>
      <c r="G131" s="133"/>
      <c r="H131" s="65"/>
      <c r="I131" s="133" t="s">
        <v>1</v>
      </c>
      <c r="J131" s="133"/>
      <c r="K131" s="133"/>
      <c r="L131" s="24"/>
    </row>
    <row r="132" spans="1:12" ht="24" customHeight="1" x14ac:dyDescent="0.5">
      <c r="A132" s="24"/>
      <c r="B132" s="81"/>
      <c r="D132" s="81"/>
      <c r="E132" s="67">
        <v>2019</v>
      </c>
      <c r="F132" s="62"/>
      <c r="G132" s="67">
        <v>2018</v>
      </c>
      <c r="H132" s="74"/>
      <c r="I132" s="67">
        <v>2019</v>
      </c>
      <c r="J132" s="62"/>
      <c r="K132" s="67">
        <v>2018</v>
      </c>
      <c r="L132" s="81"/>
    </row>
    <row r="133" spans="1:12" ht="24" customHeight="1" x14ac:dyDescent="0.5">
      <c r="A133" s="139" t="s">
        <v>104</v>
      </c>
      <c r="B133" s="139"/>
      <c r="C133" s="139"/>
      <c r="D133" s="139"/>
      <c r="E133" s="27"/>
      <c r="F133" s="27"/>
      <c r="G133" s="27"/>
      <c r="H133" s="31"/>
      <c r="I133" s="27"/>
      <c r="J133" s="27"/>
      <c r="K133" s="27"/>
      <c r="L133" s="24"/>
    </row>
    <row r="134" spans="1:12" ht="24" customHeight="1" x14ac:dyDescent="0.5">
      <c r="A134" s="7" t="s">
        <v>29</v>
      </c>
      <c r="B134" s="28"/>
      <c r="C134" s="72"/>
      <c r="D134" s="28"/>
      <c r="E134" s="107">
        <v>1409042116</v>
      </c>
      <c r="F134" s="119"/>
      <c r="G134" s="107">
        <v>1379439098</v>
      </c>
      <c r="H134" s="120"/>
      <c r="I134" s="107">
        <v>1409042116</v>
      </c>
      <c r="J134" s="119"/>
      <c r="K134" s="107">
        <v>1379439098</v>
      </c>
      <c r="L134" s="28"/>
    </row>
    <row r="135" spans="1:12" ht="24" customHeight="1" x14ac:dyDescent="0.5">
      <c r="A135" s="7" t="s">
        <v>186</v>
      </c>
      <c r="B135" s="28"/>
      <c r="C135" s="72"/>
      <c r="D135" s="28"/>
      <c r="E135" s="121">
        <v>8067855</v>
      </c>
      <c r="F135" s="122"/>
      <c r="G135" s="121">
        <v>-77040589</v>
      </c>
      <c r="H135" s="123"/>
      <c r="I135" s="121">
        <v>8067855</v>
      </c>
      <c r="J135" s="122"/>
      <c r="K135" s="121">
        <v>-77040589</v>
      </c>
      <c r="L135" s="28"/>
    </row>
    <row r="136" spans="1:12" ht="24" customHeight="1" x14ac:dyDescent="0.5">
      <c r="A136" s="7" t="s">
        <v>55</v>
      </c>
      <c r="B136" s="28"/>
      <c r="C136" s="72"/>
      <c r="D136" s="28"/>
      <c r="E136" s="122">
        <v>14185416</v>
      </c>
      <c r="F136" s="122"/>
      <c r="G136" s="122">
        <v>15708112</v>
      </c>
      <c r="H136" s="119"/>
      <c r="I136" s="122">
        <v>14185416</v>
      </c>
      <c r="J136" s="122"/>
      <c r="K136" s="122">
        <v>15708112</v>
      </c>
      <c r="L136" s="28"/>
    </row>
    <row r="137" spans="1:12" ht="24" customHeight="1" x14ac:dyDescent="0.5">
      <c r="A137" s="7" t="s">
        <v>53</v>
      </c>
      <c r="B137" s="28"/>
      <c r="C137" s="72"/>
      <c r="D137" s="28"/>
      <c r="E137" s="122">
        <v>34410765</v>
      </c>
      <c r="F137" s="122"/>
      <c r="G137" s="122">
        <v>38900338</v>
      </c>
      <c r="H137" s="119"/>
      <c r="I137" s="122">
        <v>34410765</v>
      </c>
      <c r="J137" s="122"/>
      <c r="K137" s="122">
        <v>38900338</v>
      </c>
      <c r="L137" s="28"/>
    </row>
    <row r="138" spans="1:12" ht="24" customHeight="1" x14ac:dyDescent="0.5">
      <c r="A138" s="29" t="s">
        <v>28</v>
      </c>
      <c r="B138" s="28"/>
      <c r="C138" s="72"/>
      <c r="D138" s="28"/>
      <c r="E138" s="122">
        <v>1669084</v>
      </c>
      <c r="F138" s="122"/>
      <c r="G138" s="122">
        <v>2610692</v>
      </c>
      <c r="H138" s="119"/>
      <c r="I138" s="122">
        <v>1669084</v>
      </c>
      <c r="J138" s="122"/>
      <c r="K138" s="122">
        <v>2610692</v>
      </c>
      <c r="L138" s="28"/>
    </row>
    <row r="139" spans="1:12" ht="24" customHeight="1" x14ac:dyDescent="0.5">
      <c r="A139" s="29" t="s">
        <v>105</v>
      </c>
      <c r="B139" s="30"/>
      <c r="C139" s="73"/>
      <c r="D139" s="30"/>
      <c r="E139" s="104"/>
      <c r="F139" s="88"/>
      <c r="G139" s="88"/>
      <c r="H139" s="87"/>
      <c r="I139" s="104"/>
      <c r="J139" s="88"/>
      <c r="K139" s="88"/>
      <c r="L139" s="30"/>
    </row>
    <row r="140" spans="1:12" ht="24" customHeight="1" x14ac:dyDescent="0.5">
      <c r="A140" s="29" t="s">
        <v>106</v>
      </c>
      <c r="B140" s="30"/>
      <c r="C140" s="73"/>
      <c r="D140" s="30"/>
      <c r="E140" s="122">
        <v>-728439048</v>
      </c>
      <c r="F140" s="122"/>
      <c r="G140" s="122">
        <v>-749456153</v>
      </c>
      <c r="H140" s="123"/>
      <c r="I140" s="122">
        <v>-728439048</v>
      </c>
      <c r="J140" s="122"/>
      <c r="K140" s="122">
        <v>-749456153</v>
      </c>
      <c r="L140" s="30"/>
    </row>
    <row r="141" spans="1:12" ht="24" customHeight="1" x14ac:dyDescent="0.5">
      <c r="A141" s="29" t="s">
        <v>90</v>
      </c>
      <c r="B141" s="30"/>
      <c r="C141" s="73"/>
      <c r="D141" s="30"/>
      <c r="E141" s="122">
        <v>-207105410</v>
      </c>
      <c r="F141" s="122"/>
      <c r="G141" s="122">
        <v>-210511750</v>
      </c>
      <c r="H141" s="119"/>
      <c r="I141" s="122">
        <v>-207105410</v>
      </c>
      <c r="J141" s="122"/>
      <c r="K141" s="122">
        <v>-210511750</v>
      </c>
      <c r="L141" s="30"/>
    </row>
    <row r="142" spans="1:12" ht="24" customHeight="1" x14ac:dyDescent="0.5">
      <c r="A142" s="6" t="s">
        <v>26</v>
      </c>
      <c r="B142" s="30"/>
      <c r="C142" s="73"/>
      <c r="D142" s="30"/>
      <c r="E142" s="122">
        <v>-131415825</v>
      </c>
      <c r="F142" s="122"/>
      <c r="G142" s="122">
        <v>-111035337</v>
      </c>
      <c r="H142" s="123"/>
      <c r="I142" s="122">
        <v>-131415825</v>
      </c>
      <c r="J142" s="122"/>
      <c r="K142" s="122">
        <v>-111035337</v>
      </c>
      <c r="L142" s="30"/>
    </row>
    <row r="143" spans="1:12" ht="24" customHeight="1" x14ac:dyDescent="0.5">
      <c r="A143" s="7" t="s">
        <v>27</v>
      </c>
      <c r="B143" s="30"/>
      <c r="C143" s="73"/>
      <c r="D143" s="30"/>
      <c r="E143" s="122">
        <v>-158210319</v>
      </c>
      <c r="F143" s="122"/>
      <c r="G143" s="122">
        <v>-146389136</v>
      </c>
      <c r="H143" s="119"/>
      <c r="I143" s="122">
        <v>-158210319</v>
      </c>
      <c r="J143" s="122"/>
      <c r="K143" s="122">
        <v>-146389136</v>
      </c>
      <c r="L143" s="30"/>
    </row>
    <row r="144" spans="1:12" ht="24" customHeight="1" x14ac:dyDescent="0.5">
      <c r="A144" s="7" t="s">
        <v>61</v>
      </c>
      <c r="B144" s="30"/>
      <c r="C144" s="73"/>
      <c r="D144" s="30"/>
      <c r="E144" s="122">
        <v>-6604909</v>
      </c>
      <c r="F144" s="122"/>
      <c r="G144" s="122">
        <v>-5717365</v>
      </c>
      <c r="H144" s="119"/>
      <c r="I144" s="122">
        <v>-6604909</v>
      </c>
      <c r="J144" s="122"/>
      <c r="K144" s="122">
        <v>-5717365</v>
      </c>
      <c r="L144" s="30"/>
    </row>
    <row r="145" spans="1:12" ht="24" customHeight="1" x14ac:dyDescent="0.5">
      <c r="A145" s="7" t="s">
        <v>107</v>
      </c>
      <c r="B145" s="30"/>
      <c r="C145" s="73"/>
      <c r="D145" s="30"/>
      <c r="E145" s="122">
        <v>-358964259</v>
      </c>
      <c r="F145" s="122"/>
      <c r="G145" s="122">
        <v>-15880583</v>
      </c>
      <c r="H145" s="119"/>
      <c r="I145" s="122">
        <v>-358964259</v>
      </c>
      <c r="J145" s="122"/>
      <c r="K145" s="122">
        <v>-15880583</v>
      </c>
      <c r="L145" s="30"/>
    </row>
    <row r="146" spans="1:12" ht="24" customHeight="1" x14ac:dyDescent="0.5">
      <c r="A146" s="7" t="s">
        <v>108</v>
      </c>
      <c r="B146" s="30"/>
      <c r="C146" s="73"/>
      <c r="D146" s="30"/>
      <c r="E146" s="122">
        <v>-198298</v>
      </c>
      <c r="F146" s="122"/>
      <c r="G146" s="122">
        <v>-15338</v>
      </c>
      <c r="H146" s="119"/>
      <c r="I146" s="122">
        <v>-198298</v>
      </c>
      <c r="J146" s="122"/>
      <c r="K146" s="122">
        <v>-15338</v>
      </c>
      <c r="L146" s="30"/>
    </row>
    <row r="147" spans="1:12" ht="24" customHeight="1" x14ac:dyDescent="0.5">
      <c r="A147" s="7" t="s">
        <v>109</v>
      </c>
      <c r="B147" s="30"/>
      <c r="C147" s="73"/>
      <c r="D147" s="30"/>
      <c r="L147" s="30"/>
    </row>
    <row r="148" spans="1:12" ht="24" customHeight="1" x14ac:dyDescent="0.5">
      <c r="A148" s="7" t="s">
        <v>110</v>
      </c>
      <c r="B148" s="30"/>
      <c r="C148" s="73"/>
      <c r="D148" s="30"/>
      <c r="E148" s="122">
        <v>189109000</v>
      </c>
      <c r="F148" s="122"/>
      <c r="G148" s="122">
        <v>-891000</v>
      </c>
      <c r="H148" s="119"/>
      <c r="I148" s="122">
        <v>189109000</v>
      </c>
      <c r="J148" s="122"/>
      <c r="K148" s="122">
        <v>-891000</v>
      </c>
      <c r="L148" s="30"/>
    </row>
    <row r="149" spans="1:12" ht="24" customHeight="1" x14ac:dyDescent="0.5">
      <c r="A149" s="8" t="s">
        <v>181</v>
      </c>
      <c r="B149" s="30"/>
      <c r="C149" s="73"/>
      <c r="D149" s="30"/>
      <c r="E149" s="97">
        <f>SUM(E134:E148)</f>
        <v>65546168</v>
      </c>
      <c r="F149" s="88"/>
      <c r="G149" s="97">
        <f>SUM(G134:G148)</f>
        <v>119720989</v>
      </c>
      <c r="H149" s="87"/>
      <c r="I149" s="97">
        <f>SUM(I134:I148)</f>
        <v>65546168</v>
      </c>
      <c r="J149" s="88"/>
      <c r="K149" s="97">
        <f>SUM(K134:K148)</f>
        <v>119720989</v>
      </c>
      <c r="L149" s="30"/>
    </row>
    <row r="150" spans="1:12" ht="24" customHeight="1" x14ac:dyDescent="0.5">
      <c r="A150" s="8" t="s">
        <v>111</v>
      </c>
      <c r="B150" s="30"/>
      <c r="C150" s="73"/>
      <c r="D150" s="30"/>
      <c r="E150" s="89"/>
      <c r="F150" s="89"/>
      <c r="G150" s="89"/>
      <c r="H150" s="87"/>
      <c r="I150" s="89"/>
      <c r="J150" s="89"/>
      <c r="K150" s="89"/>
      <c r="L150" s="30"/>
    </row>
    <row r="151" spans="1:12" ht="24" customHeight="1" x14ac:dyDescent="0.5">
      <c r="A151" s="7" t="s">
        <v>112</v>
      </c>
      <c r="B151" s="30"/>
      <c r="C151" s="73"/>
      <c r="D151" s="30"/>
      <c r="E151" s="122">
        <v>-1255019</v>
      </c>
      <c r="F151" s="122"/>
      <c r="G151" s="122">
        <v>-1292631</v>
      </c>
      <c r="H151" s="119"/>
      <c r="I151" s="122">
        <v>-1255019</v>
      </c>
      <c r="J151" s="122"/>
      <c r="K151" s="122">
        <v>-1292631</v>
      </c>
      <c r="L151" s="30"/>
    </row>
    <row r="152" spans="1:12" ht="24" customHeight="1" x14ac:dyDescent="0.5">
      <c r="A152" s="7" t="s">
        <v>113</v>
      </c>
      <c r="B152" s="30"/>
      <c r="C152" s="73"/>
      <c r="D152" s="30"/>
      <c r="E152" s="122">
        <v>-150000</v>
      </c>
      <c r="F152" s="122"/>
      <c r="G152" s="122">
        <v>-24650800</v>
      </c>
      <c r="H152" s="124"/>
      <c r="I152" s="122">
        <v>-150000</v>
      </c>
      <c r="J152" s="122"/>
      <c r="K152" s="122">
        <v>-24650800</v>
      </c>
      <c r="L152" s="30"/>
    </row>
    <row r="153" spans="1:12" ht="24" customHeight="1" x14ac:dyDescent="0.5">
      <c r="A153" s="24" t="s">
        <v>114</v>
      </c>
      <c r="B153" s="30"/>
      <c r="C153" s="73"/>
      <c r="D153" s="30"/>
      <c r="E153" s="122">
        <v>10089</v>
      </c>
      <c r="F153" s="122"/>
      <c r="G153" s="122">
        <v>348124</v>
      </c>
      <c r="H153" s="124"/>
      <c r="I153" s="122">
        <v>10089</v>
      </c>
      <c r="J153" s="122"/>
      <c r="K153" s="122">
        <v>348124</v>
      </c>
      <c r="L153" s="30"/>
    </row>
    <row r="154" spans="1:12" ht="24" customHeight="1" x14ac:dyDescent="0.5">
      <c r="A154" s="8" t="s">
        <v>182</v>
      </c>
      <c r="B154" s="30"/>
      <c r="C154" s="73"/>
      <c r="D154" s="30"/>
      <c r="E154" s="97">
        <f>SUM(E151:E153)</f>
        <v>-1394930</v>
      </c>
      <c r="F154" s="88"/>
      <c r="G154" s="97">
        <f>SUM(G151:G153)</f>
        <v>-25595307</v>
      </c>
      <c r="H154" s="87"/>
      <c r="I154" s="97">
        <f>SUM(I151:I153)</f>
        <v>-1394930</v>
      </c>
      <c r="J154" s="88"/>
      <c r="K154" s="97">
        <f>SUM(K151:K153)</f>
        <v>-25595307</v>
      </c>
      <c r="L154" s="30"/>
    </row>
    <row r="155" spans="1:12" ht="24" customHeight="1" x14ac:dyDescent="0.5">
      <c r="A155" s="8" t="s">
        <v>115</v>
      </c>
      <c r="B155" s="30"/>
      <c r="C155" s="73"/>
      <c r="D155" s="30"/>
      <c r="E155" s="98"/>
      <c r="F155" s="88"/>
      <c r="G155" s="98"/>
      <c r="H155" s="87"/>
      <c r="I155" s="98"/>
      <c r="J155" s="88"/>
      <c r="K155" s="98"/>
      <c r="L155" s="30"/>
    </row>
    <row r="156" spans="1:12" ht="24" customHeight="1" x14ac:dyDescent="0.5">
      <c r="A156" s="7" t="s">
        <v>159</v>
      </c>
      <c r="B156" s="30"/>
      <c r="C156" s="73"/>
      <c r="D156" s="30"/>
      <c r="E156" s="125">
        <v>14980</v>
      </c>
      <c r="F156" s="122"/>
      <c r="G156" s="125">
        <v>14573</v>
      </c>
      <c r="H156" s="119"/>
      <c r="I156" s="125">
        <v>14980</v>
      </c>
      <c r="J156" s="122"/>
      <c r="K156" s="125">
        <v>14573</v>
      </c>
      <c r="L156" s="30"/>
    </row>
    <row r="157" spans="1:12" ht="24" customHeight="1" x14ac:dyDescent="0.5">
      <c r="A157" s="7" t="s">
        <v>116</v>
      </c>
      <c r="B157" s="30"/>
      <c r="C157" s="73"/>
      <c r="D157" s="30"/>
      <c r="E157" s="125">
        <v>-3873557</v>
      </c>
      <c r="F157" s="122"/>
      <c r="G157" s="125">
        <v>-3404290</v>
      </c>
      <c r="H157" s="119"/>
      <c r="I157" s="125">
        <v>-3873557</v>
      </c>
      <c r="J157" s="122"/>
      <c r="K157" s="125">
        <v>-3404290</v>
      </c>
      <c r="L157" s="30"/>
    </row>
    <row r="158" spans="1:12" ht="24" customHeight="1" x14ac:dyDescent="0.5">
      <c r="A158" s="7" t="s">
        <v>160</v>
      </c>
      <c r="B158" s="30"/>
      <c r="C158" s="73"/>
      <c r="D158" s="30"/>
      <c r="E158" s="125">
        <v>-50999928</v>
      </c>
      <c r="F158" s="122"/>
      <c r="G158" s="125">
        <v>-49499928</v>
      </c>
      <c r="H158" s="119"/>
      <c r="I158" s="125">
        <v>-50999928</v>
      </c>
      <c r="J158" s="122"/>
      <c r="K158" s="125">
        <v>-49499928</v>
      </c>
      <c r="L158" s="30"/>
    </row>
    <row r="159" spans="1:12" ht="24" customHeight="1" x14ac:dyDescent="0.5">
      <c r="A159" s="8" t="s">
        <v>95</v>
      </c>
      <c r="B159" s="30"/>
      <c r="C159" s="73"/>
      <c r="D159" s="30"/>
      <c r="E159" s="97">
        <f>SUM(E156:E158)</f>
        <v>-54858505</v>
      </c>
      <c r="F159" s="88"/>
      <c r="G159" s="97">
        <f>SUM(G156:G158)</f>
        <v>-52889645</v>
      </c>
      <c r="H159" s="87"/>
      <c r="I159" s="97">
        <f>SUM(I156:I158)</f>
        <v>-54858505</v>
      </c>
      <c r="J159" s="88"/>
      <c r="K159" s="97">
        <f>SUM(K156:K158)</f>
        <v>-52889645</v>
      </c>
      <c r="L159" s="30"/>
    </row>
    <row r="160" spans="1:12" ht="24" customHeight="1" x14ac:dyDescent="0.5">
      <c r="A160" s="8" t="s">
        <v>183</v>
      </c>
      <c r="B160" s="29"/>
      <c r="C160" s="73"/>
      <c r="D160" s="29"/>
      <c r="E160" s="89">
        <f>+E154+E149+E159</f>
        <v>9292733</v>
      </c>
      <c r="F160" s="89"/>
      <c r="G160" s="89">
        <f>+G154+G149+G159</f>
        <v>41236037</v>
      </c>
      <c r="H160" s="89"/>
      <c r="I160" s="89">
        <f>+I154+I149+I159</f>
        <v>9292733</v>
      </c>
      <c r="J160" s="89"/>
      <c r="K160" s="89">
        <f>+K154+K149+K159</f>
        <v>41236037</v>
      </c>
      <c r="L160" s="29"/>
    </row>
    <row r="161" spans="1:12" ht="24" customHeight="1" x14ac:dyDescent="0.5">
      <c r="A161" s="7" t="s">
        <v>140</v>
      </c>
      <c r="B161" s="29"/>
      <c r="C161" s="73"/>
      <c r="D161" s="29"/>
      <c r="E161" s="126">
        <v>119443830</v>
      </c>
      <c r="F161" s="126"/>
      <c r="G161" s="126">
        <v>110457820</v>
      </c>
      <c r="H161" s="126"/>
      <c r="I161" s="126">
        <v>119443830</v>
      </c>
      <c r="J161" s="126"/>
      <c r="K161" s="126">
        <v>110457820</v>
      </c>
      <c r="L161" s="29"/>
    </row>
    <row r="162" spans="1:12" ht="24" customHeight="1" thickBot="1" x14ac:dyDescent="0.55000000000000004">
      <c r="A162" s="8" t="s">
        <v>139</v>
      </c>
      <c r="B162" s="29"/>
      <c r="C162" s="73"/>
      <c r="D162" s="29"/>
      <c r="E162" s="99">
        <f>SUM(E160:E161)</f>
        <v>128736563</v>
      </c>
      <c r="F162" s="89"/>
      <c r="G162" s="99">
        <f>SUM(G160:G161)</f>
        <v>151693857</v>
      </c>
      <c r="H162" s="89"/>
      <c r="I162" s="99">
        <f>SUM(I160:I161)</f>
        <v>128736563</v>
      </c>
      <c r="J162" s="89"/>
      <c r="K162" s="99">
        <f>SUM(K160:K161)</f>
        <v>151693857</v>
      </c>
      <c r="L162" s="29"/>
    </row>
    <row r="163" spans="1:12" s="31" customFormat="1" ht="24" customHeight="1" thickTop="1" x14ac:dyDescent="0.5">
      <c r="B163" s="29"/>
      <c r="C163" s="29"/>
      <c r="D163" s="29"/>
      <c r="E163" s="61"/>
      <c r="F163" s="61"/>
      <c r="G163" s="61"/>
      <c r="H163" s="61"/>
      <c r="I163" s="61"/>
      <c r="J163" s="61"/>
      <c r="K163" s="61"/>
      <c r="L163" s="29"/>
    </row>
    <row r="164" spans="1:12" s="1" customFormat="1" ht="24" customHeight="1" x14ac:dyDescent="0.5">
      <c r="A164" s="1" t="s">
        <v>10</v>
      </c>
      <c r="C164" s="109"/>
      <c r="H164" s="7"/>
    </row>
  </sheetData>
  <mergeCells count="41">
    <mergeCell ref="E103:G103"/>
    <mergeCell ref="I103:K103"/>
    <mergeCell ref="E104:G104"/>
    <mergeCell ref="I104:K104"/>
    <mergeCell ref="E105:G105"/>
    <mergeCell ref="I105:K105"/>
    <mergeCell ref="I68:K68"/>
    <mergeCell ref="E69:G69"/>
    <mergeCell ref="I69:K69"/>
    <mergeCell ref="A100:G100"/>
    <mergeCell ref="A102:G102"/>
    <mergeCell ref="A133:D133"/>
    <mergeCell ref="A126:G126"/>
    <mergeCell ref="A128:G128"/>
    <mergeCell ref="E129:G129"/>
    <mergeCell ref="I129:K129"/>
    <mergeCell ref="E130:G130"/>
    <mergeCell ref="E131:G131"/>
    <mergeCell ref="I131:K131"/>
    <mergeCell ref="E7:G7"/>
    <mergeCell ref="I7:K7"/>
    <mergeCell ref="A38:G38"/>
    <mergeCell ref="A40:G40"/>
    <mergeCell ref="I130:K130"/>
    <mergeCell ref="E41:G41"/>
    <mergeCell ref="I41:K41"/>
    <mergeCell ref="E42:G42"/>
    <mergeCell ref="I42:K42"/>
    <mergeCell ref="E43:G43"/>
    <mergeCell ref="I43:K43"/>
    <mergeCell ref="A64:G64"/>
    <mergeCell ref="A66:G66"/>
    <mergeCell ref="E67:G67"/>
    <mergeCell ref="I67:K67"/>
    <mergeCell ref="E68:G68"/>
    <mergeCell ref="A2:G2"/>
    <mergeCell ref="A4:G4"/>
    <mergeCell ref="E5:G5"/>
    <mergeCell ref="I5:K5"/>
    <mergeCell ref="E6:G6"/>
    <mergeCell ref="I6:K6"/>
  </mergeCells>
  <pageMargins left="0.86614173228346458" right="0.47244094488188981" top="0.78740157480314965" bottom="0" header="0.31496062992125984" footer="0.31496062992125984"/>
  <pageSetup paperSize="9" scale="72" orientation="portrait" r:id="rId1"/>
  <headerFooter alignWithMargins="0"/>
  <rowBreaks count="4" manualBreakCount="4">
    <brk id="36" max="10" man="1"/>
    <brk id="62" max="16383" man="1"/>
    <brk id="98" max="16383" man="1"/>
    <brk id="124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showGridLines="0" view="pageBreakPreview" topLeftCell="A19" zoomScale="85" zoomScaleNormal="70" zoomScaleSheetLayoutView="85" workbookViewId="0">
      <selection activeCell="I34" sqref="I34"/>
    </sheetView>
  </sheetViews>
  <sheetFormatPr defaultRowHeight="24" customHeight="1" x14ac:dyDescent="0.5"/>
  <cols>
    <col min="1" max="1" width="33.42578125" style="38" customWidth="1"/>
    <col min="2" max="2" width="1.7109375" style="39" customWidth="1"/>
    <col min="3" max="3" width="16.28515625" style="40" customWidth="1"/>
    <col min="4" max="4" width="1.7109375" style="39" customWidth="1"/>
    <col min="5" max="5" width="16.28515625" style="40" customWidth="1"/>
    <col min="6" max="6" width="1.7109375" style="39" customWidth="1"/>
    <col min="7" max="7" width="16.28515625" style="40" customWidth="1"/>
    <col min="8" max="8" width="1.7109375" style="39" customWidth="1"/>
    <col min="9" max="9" width="16.28515625" style="40" customWidth="1"/>
    <col min="10" max="10" width="1.7109375" style="39" customWidth="1"/>
    <col min="11" max="11" width="17.42578125" style="40" customWidth="1"/>
    <col min="12" max="12" width="1.7109375" style="40" customWidth="1"/>
    <col min="13" max="13" width="22.85546875" style="40" customWidth="1"/>
    <col min="14" max="14" width="1.7109375" style="40" customWidth="1"/>
    <col min="15" max="15" width="19.85546875" style="40" customWidth="1"/>
    <col min="16" max="16" width="1.7109375" style="40" customWidth="1"/>
    <col min="17" max="17" width="16.140625" style="40" customWidth="1"/>
    <col min="18" max="18" width="1.7109375" style="39" customWidth="1"/>
    <col min="19" max="19" width="18.42578125" style="40" customWidth="1"/>
    <col min="20" max="16384" width="9.140625" style="40"/>
  </cols>
  <sheetData>
    <row r="1" spans="1:19" ht="24" customHeight="1" x14ac:dyDescent="0.5">
      <c r="S1" s="41" t="s">
        <v>138</v>
      </c>
    </row>
    <row r="2" spans="1:19" ht="24" customHeight="1" x14ac:dyDescent="0.5">
      <c r="A2" s="132" t="s">
        <v>46</v>
      </c>
      <c r="B2" s="132"/>
      <c r="C2" s="132"/>
      <c r="D2" s="132"/>
      <c r="E2" s="132"/>
      <c r="F2" s="42"/>
      <c r="G2" s="105"/>
      <c r="H2" s="42"/>
      <c r="I2" s="105"/>
      <c r="J2" s="42"/>
      <c r="K2" s="105"/>
      <c r="L2" s="105"/>
      <c r="M2" s="105"/>
      <c r="N2" s="105"/>
      <c r="O2" s="105"/>
      <c r="P2" s="105"/>
      <c r="Q2" s="105"/>
      <c r="R2" s="42"/>
      <c r="S2" s="66"/>
    </row>
    <row r="3" spans="1:19" ht="24" customHeight="1" x14ac:dyDescent="0.5">
      <c r="A3" s="43" t="s">
        <v>81</v>
      </c>
      <c r="B3" s="44"/>
      <c r="C3" s="43"/>
      <c r="D3" s="44"/>
      <c r="E3" s="43"/>
      <c r="F3" s="44"/>
      <c r="G3" s="43"/>
      <c r="H3" s="44"/>
      <c r="I3" s="43"/>
      <c r="J3" s="44"/>
      <c r="K3" s="43"/>
      <c r="L3" s="43"/>
      <c r="M3" s="43"/>
      <c r="N3" s="43"/>
      <c r="O3" s="43"/>
      <c r="P3" s="43"/>
      <c r="R3" s="44"/>
    </row>
    <row r="4" spans="1:19" ht="24" customHeight="1" x14ac:dyDescent="0.5">
      <c r="A4" s="135" t="s">
        <v>162</v>
      </c>
      <c r="B4" s="135"/>
      <c r="C4" s="135"/>
      <c r="D4" s="135"/>
      <c r="E4" s="135"/>
      <c r="F4" s="135"/>
      <c r="G4" s="135"/>
      <c r="H4" s="44"/>
      <c r="I4" s="43"/>
      <c r="J4" s="44"/>
      <c r="K4" s="43"/>
      <c r="L4" s="43"/>
      <c r="M4" s="43"/>
      <c r="N4" s="43"/>
      <c r="O4" s="43"/>
      <c r="P4" s="43"/>
      <c r="Q4" s="43"/>
      <c r="R4" s="44"/>
      <c r="S4" s="43"/>
    </row>
    <row r="5" spans="1:19" ht="24" customHeight="1" x14ac:dyDescent="0.5">
      <c r="A5" s="45"/>
      <c r="B5" s="45"/>
      <c r="C5" s="45"/>
      <c r="D5" s="45"/>
      <c r="E5" s="45"/>
      <c r="F5" s="44"/>
      <c r="G5" s="43"/>
      <c r="H5" s="44"/>
      <c r="I5" s="43"/>
      <c r="J5" s="44"/>
      <c r="K5" s="43"/>
      <c r="L5" s="43"/>
      <c r="M5" s="43"/>
      <c r="N5" s="43"/>
      <c r="O5" s="43"/>
      <c r="P5" s="43"/>
      <c r="Q5" s="41"/>
      <c r="R5" s="44"/>
      <c r="S5" s="41" t="s">
        <v>3</v>
      </c>
    </row>
    <row r="6" spans="1:19" ht="24" customHeight="1" x14ac:dyDescent="0.5">
      <c r="A6" s="45"/>
      <c r="B6" s="42"/>
      <c r="C6" s="141" t="s">
        <v>33</v>
      </c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</row>
    <row r="7" spans="1:19" ht="24" customHeight="1" x14ac:dyDescent="0.5">
      <c r="A7" s="45"/>
      <c r="B7" s="45"/>
      <c r="C7" s="45"/>
      <c r="D7" s="45"/>
      <c r="E7" s="45"/>
      <c r="F7" s="44"/>
      <c r="G7" s="43"/>
      <c r="H7" s="44"/>
      <c r="I7" s="43"/>
      <c r="J7" s="44"/>
      <c r="K7" s="43"/>
      <c r="L7" s="39"/>
      <c r="M7" s="140" t="s">
        <v>39</v>
      </c>
      <c r="N7" s="140"/>
      <c r="O7" s="140"/>
      <c r="P7" s="140"/>
      <c r="Q7" s="140"/>
      <c r="R7" s="44"/>
      <c r="S7" s="41"/>
    </row>
    <row r="8" spans="1:19" ht="24" customHeight="1" x14ac:dyDescent="0.5">
      <c r="A8" s="46"/>
      <c r="B8" s="111"/>
      <c r="C8" s="46"/>
      <c r="D8" s="111"/>
      <c r="E8" s="46"/>
      <c r="F8" s="111"/>
      <c r="G8" s="46"/>
      <c r="H8" s="111"/>
      <c r="I8" s="46"/>
      <c r="J8" s="111"/>
      <c r="K8" s="46"/>
      <c r="L8" s="111"/>
      <c r="M8" s="111" t="s">
        <v>121</v>
      </c>
      <c r="N8" s="111"/>
      <c r="O8" s="111" t="s">
        <v>171</v>
      </c>
      <c r="P8" s="111"/>
      <c r="Q8" s="46"/>
      <c r="R8" s="111"/>
    </row>
    <row r="9" spans="1:19" ht="24" customHeight="1" x14ac:dyDescent="0.5">
      <c r="C9" s="46" t="s">
        <v>34</v>
      </c>
      <c r="G9" s="140" t="s">
        <v>19</v>
      </c>
      <c r="H9" s="140"/>
      <c r="I9" s="140"/>
      <c r="J9" s="140"/>
      <c r="K9" s="140"/>
      <c r="L9" s="46"/>
      <c r="M9" s="46" t="s">
        <v>122</v>
      </c>
      <c r="N9" s="46"/>
      <c r="O9" s="46" t="s">
        <v>133</v>
      </c>
      <c r="P9" s="46"/>
      <c r="Q9" s="46" t="s">
        <v>43</v>
      </c>
    </row>
    <row r="10" spans="1:19" s="46" customFormat="1" ht="24" customHeight="1" x14ac:dyDescent="0.5">
      <c r="A10" s="38"/>
      <c r="B10" s="111"/>
      <c r="C10" s="46" t="s">
        <v>69</v>
      </c>
      <c r="D10" s="111"/>
      <c r="F10" s="111"/>
      <c r="G10" s="140" t="s">
        <v>36</v>
      </c>
      <c r="H10" s="140"/>
      <c r="I10" s="140"/>
      <c r="J10" s="39"/>
      <c r="K10" s="111"/>
      <c r="M10" s="46" t="s">
        <v>123</v>
      </c>
      <c r="O10" s="46" t="s">
        <v>72</v>
      </c>
      <c r="Q10" s="46" t="s">
        <v>44</v>
      </c>
      <c r="R10" s="111"/>
    </row>
    <row r="11" spans="1:19" s="46" customFormat="1" ht="24" customHeight="1" x14ac:dyDescent="0.5">
      <c r="A11" s="38"/>
      <c r="B11" s="111"/>
      <c r="C11" s="110" t="s">
        <v>35</v>
      </c>
      <c r="D11" s="111"/>
      <c r="E11" s="110" t="s">
        <v>18</v>
      </c>
      <c r="F11" s="111"/>
      <c r="G11" s="110" t="s">
        <v>76</v>
      </c>
      <c r="H11" s="111"/>
      <c r="I11" s="110" t="s">
        <v>37</v>
      </c>
      <c r="J11" s="111"/>
      <c r="K11" s="110" t="s">
        <v>38</v>
      </c>
      <c r="L11" s="111"/>
      <c r="M11" s="110" t="s">
        <v>124</v>
      </c>
      <c r="N11" s="111"/>
      <c r="O11" s="110" t="s">
        <v>48</v>
      </c>
      <c r="P11" s="111"/>
      <c r="Q11" s="110" t="s">
        <v>45</v>
      </c>
      <c r="R11" s="111"/>
      <c r="S11" s="110" t="s">
        <v>73</v>
      </c>
    </row>
    <row r="12" spans="1:19" ht="24" customHeight="1" x14ac:dyDescent="0.5">
      <c r="A12" s="117" t="s">
        <v>132</v>
      </c>
      <c r="C12" s="20">
        <v>330000000</v>
      </c>
      <c r="D12" s="20"/>
      <c r="E12" s="20">
        <v>647245520</v>
      </c>
      <c r="F12" s="20"/>
      <c r="G12" s="20">
        <v>33000000</v>
      </c>
      <c r="H12" s="20"/>
      <c r="I12" s="20">
        <v>20000000</v>
      </c>
      <c r="J12" s="20"/>
      <c r="K12" s="20">
        <v>1058789835</v>
      </c>
      <c r="L12" s="20"/>
      <c r="M12" s="20">
        <v>-2291026</v>
      </c>
      <c r="N12" s="20"/>
      <c r="O12" s="20">
        <v>85677135</v>
      </c>
      <c r="P12" s="20"/>
      <c r="Q12" s="20">
        <f>SUM(L12:O12)</f>
        <v>83386109</v>
      </c>
      <c r="R12" s="20"/>
      <c r="S12" s="20">
        <f>SUM(C12:K12,Q12)</f>
        <v>2172421464</v>
      </c>
    </row>
    <row r="13" spans="1:19" ht="24" customHeight="1" x14ac:dyDescent="0.5">
      <c r="A13" s="118" t="s">
        <v>173</v>
      </c>
      <c r="C13" s="20">
        <v>10000000</v>
      </c>
      <c r="D13" s="20"/>
      <c r="E13" s="20">
        <v>14573</v>
      </c>
      <c r="F13" s="20"/>
      <c r="G13" s="20">
        <v>0</v>
      </c>
      <c r="H13" s="20"/>
      <c r="I13" s="20">
        <v>0</v>
      </c>
      <c r="J13" s="20"/>
      <c r="K13" s="20">
        <v>0</v>
      </c>
      <c r="L13" s="20"/>
      <c r="M13" s="20">
        <v>0</v>
      </c>
      <c r="N13" s="20"/>
      <c r="O13" s="20">
        <v>0</v>
      </c>
      <c r="P13" s="20"/>
      <c r="Q13" s="20">
        <f>SUM(L13:O13)</f>
        <v>0</v>
      </c>
      <c r="R13" s="20"/>
      <c r="S13" s="20">
        <f>SUM(C13:K13,Q13)</f>
        <v>10014573</v>
      </c>
    </row>
    <row r="14" spans="1:19" ht="24" customHeight="1" x14ac:dyDescent="0.5">
      <c r="A14" s="9" t="s">
        <v>174</v>
      </c>
      <c r="C14" s="20">
        <v>0</v>
      </c>
      <c r="D14" s="20"/>
      <c r="E14" s="20">
        <v>0</v>
      </c>
      <c r="F14" s="20"/>
      <c r="G14" s="20">
        <v>0</v>
      </c>
      <c r="H14" s="20"/>
      <c r="I14" s="20">
        <v>0</v>
      </c>
      <c r="J14" s="20"/>
      <c r="K14" s="20">
        <v>-59499928</v>
      </c>
      <c r="L14" s="20"/>
      <c r="M14" s="20">
        <v>0</v>
      </c>
      <c r="N14" s="20"/>
      <c r="O14" s="20">
        <v>0</v>
      </c>
      <c r="P14" s="20"/>
      <c r="Q14" s="20">
        <f>SUM(L14:O14)</f>
        <v>0</v>
      </c>
      <c r="R14" s="20"/>
      <c r="S14" s="20">
        <f>SUM(C14:K14,Q14)</f>
        <v>-59499928</v>
      </c>
    </row>
    <row r="15" spans="1:19" ht="24" customHeight="1" x14ac:dyDescent="0.5">
      <c r="A15" s="9" t="s">
        <v>134</v>
      </c>
      <c r="C15" s="20">
        <v>0</v>
      </c>
      <c r="D15" s="20"/>
      <c r="E15" s="20">
        <v>0</v>
      </c>
      <c r="F15" s="20"/>
      <c r="G15" s="20">
        <v>0</v>
      </c>
      <c r="H15" s="20"/>
      <c r="I15" s="20">
        <v>0</v>
      </c>
      <c r="J15" s="20"/>
      <c r="K15" s="20">
        <v>75869615</v>
      </c>
      <c r="L15" s="20"/>
      <c r="M15" s="20">
        <v>0</v>
      </c>
      <c r="N15" s="20"/>
      <c r="O15" s="20">
        <v>0</v>
      </c>
      <c r="P15" s="20"/>
      <c r="Q15" s="20">
        <f>SUM(L15:O15)</f>
        <v>0</v>
      </c>
      <c r="R15" s="20"/>
      <c r="S15" s="20">
        <f>SUM(C15:K15,Q15)</f>
        <v>75869615</v>
      </c>
    </row>
    <row r="16" spans="1:19" ht="24" customHeight="1" x14ac:dyDescent="0.5">
      <c r="A16" s="118" t="s">
        <v>40</v>
      </c>
      <c r="D16" s="40"/>
      <c r="F16" s="40"/>
      <c r="H16" s="40"/>
      <c r="J16" s="40"/>
      <c r="R16" s="40"/>
    </row>
    <row r="17" spans="1:19" ht="24" customHeight="1" x14ac:dyDescent="0.5">
      <c r="A17" s="9" t="s">
        <v>141</v>
      </c>
      <c r="C17" s="20">
        <v>0</v>
      </c>
      <c r="D17" s="20"/>
      <c r="E17" s="20">
        <v>0</v>
      </c>
      <c r="F17" s="20"/>
      <c r="G17" s="20">
        <v>0</v>
      </c>
      <c r="H17" s="20"/>
      <c r="I17" s="20">
        <v>0</v>
      </c>
      <c r="J17" s="20"/>
      <c r="K17" s="20">
        <v>0</v>
      </c>
      <c r="L17" s="20"/>
      <c r="M17" s="20">
        <v>418188</v>
      </c>
      <c r="N17" s="20"/>
      <c r="O17" s="20">
        <v>-94377965</v>
      </c>
      <c r="P17" s="20"/>
      <c r="Q17" s="20">
        <f>SUM(L17:O17)</f>
        <v>-93959777</v>
      </c>
      <c r="R17" s="20"/>
      <c r="S17" s="20">
        <f>SUM(C17:K17,Q17)</f>
        <v>-93959777</v>
      </c>
    </row>
    <row r="18" spans="1:19" ht="24" customHeight="1" thickBot="1" x14ac:dyDescent="0.55000000000000004">
      <c r="A18" s="117" t="s">
        <v>163</v>
      </c>
      <c r="C18" s="83">
        <f>SUM(C12:C17)</f>
        <v>340000000</v>
      </c>
      <c r="D18" s="20"/>
      <c r="E18" s="83">
        <f>SUM(E12:E17)</f>
        <v>647260093</v>
      </c>
      <c r="F18" s="20"/>
      <c r="G18" s="83">
        <f>SUM(G12:G17)</f>
        <v>33000000</v>
      </c>
      <c r="H18" s="20"/>
      <c r="I18" s="83">
        <f>SUM(I12:I17)</f>
        <v>20000000</v>
      </c>
      <c r="J18" s="20"/>
      <c r="K18" s="83">
        <f>SUM(K12:K17)</f>
        <v>1075159522</v>
      </c>
      <c r="L18" s="20"/>
      <c r="M18" s="83">
        <f>SUM(M12:M17)</f>
        <v>-1872838</v>
      </c>
      <c r="N18" s="20"/>
      <c r="O18" s="83">
        <f>SUM(O12:O17)</f>
        <v>-8700830</v>
      </c>
      <c r="P18" s="20"/>
      <c r="Q18" s="83">
        <f>SUM(Q12:Q17)</f>
        <v>-10573668</v>
      </c>
      <c r="R18" s="20"/>
      <c r="S18" s="83">
        <f>SUM(S12:S17)</f>
        <v>2104845947</v>
      </c>
    </row>
    <row r="19" spans="1:19" ht="24" customHeight="1" thickTop="1" x14ac:dyDescent="0.5"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</row>
    <row r="20" spans="1:19" ht="24" customHeight="1" x14ac:dyDescent="0.5">
      <c r="A20" s="47" t="s">
        <v>152</v>
      </c>
      <c r="C20" s="20">
        <v>340000000</v>
      </c>
      <c r="D20" s="20"/>
      <c r="E20" s="20">
        <v>647260093</v>
      </c>
      <c r="F20" s="20"/>
      <c r="G20" s="20">
        <v>34000000</v>
      </c>
      <c r="H20" s="20"/>
      <c r="I20" s="20">
        <v>20000000</v>
      </c>
      <c r="J20" s="20"/>
      <c r="K20" s="20">
        <v>1084314951</v>
      </c>
      <c r="L20" s="20"/>
      <c r="M20" s="20">
        <v>-2602653</v>
      </c>
      <c r="N20" s="20"/>
      <c r="O20" s="20">
        <v>-15797649</v>
      </c>
      <c r="P20" s="20"/>
      <c r="Q20" s="20">
        <f>SUM(M20:O20)</f>
        <v>-18400302</v>
      </c>
      <c r="R20" s="20"/>
      <c r="S20" s="20">
        <f>SUM(C20:K20,Q20)</f>
        <v>2107174742</v>
      </c>
    </row>
    <row r="21" spans="1:19" ht="24" customHeight="1" x14ac:dyDescent="0.5">
      <c r="A21" s="38" t="s">
        <v>173</v>
      </c>
      <c r="C21" s="20">
        <v>10000000</v>
      </c>
      <c r="D21" s="20"/>
      <c r="E21" s="20">
        <v>14980</v>
      </c>
      <c r="F21" s="20"/>
      <c r="G21" s="20">
        <v>0</v>
      </c>
      <c r="H21" s="20"/>
      <c r="I21" s="20">
        <v>0</v>
      </c>
      <c r="J21" s="20"/>
      <c r="K21" s="20">
        <v>0</v>
      </c>
      <c r="L21" s="20"/>
      <c r="M21" s="20">
        <v>0</v>
      </c>
      <c r="N21" s="20"/>
      <c r="O21" s="20">
        <v>0</v>
      </c>
      <c r="P21" s="20"/>
      <c r="Q21" s="20">
        <f>SUM(M21:O21)</f>
        <v>0</v>
      </c>
      <c r="R21" s="20"/>
      <c r="S21" s="20">
        <f>SUM(C21:K21,Q21)</f>
        <v>10014980</v>
      </c>
    </row>
    <row r="22" spans="1:19" ht="24" customHeight="1" x14ac:dyDescent="0.5">
      <c r="A22" s="38" t="s">
        <v>174</v>
      </c>
      <c r="C22" s="20">
        <v>0</v>
      </c>
      <c r="D22" s="20"/>
      <c r="E22" s="20">
        <v>0</v>
      </c>
      <c r="F22" s="20"/>
      <c r="G22" s="20">
        <v>0</v>
      </c>
      <c r="H22" s="20"/>
      <c r="I22" s="20">
        <v>0</v>
      </c>
      <c r="J22" s="20"/>
      <c r="K22" s="20">
        <v>-60999928</v>
      </c>
      <c r="L22" s="20"/>
      <c r="M22" s="20">
        <v>0</v>
      </c>
      <c r="N22" s="20"/>
      <c r="O22" s="20">
        <v>0</v>
      </c>
      <c r="P22" s="20"/>
      <c r="Q22" s="20">
        <f>SUM(M22:O22)</f>
        <v>0</v>
      </c>
      <c r="R22" s="20"/>
      <c r="S22" s="20">
        <f>SUM(C22:K22,Q22)</f>
        <v>-60999928</v>
      </c>
    </row>
    <row r="23" spans="1:19" ht="24" customHeight="1" x14ac:dyDescent="0.5">
      <c r="A23" s="38" t="s">
        <v>134</v>
      </c>
      <c r="C23" s="20">
        <v>0</v>
      </c>
      <c r="D23" s="20"/>
      <c r="E23" s="20">
        <v>0</v>
      </c>
      <c r="F23" s="20"/>
      <c r="G23" s="20">
        <v>0</v>
      </c>
      <c r="H23" s="20"/>
      <c r="I23" s="20">
        <v>0</v>
      </c>
      <c r="J23" s="20"/>
      <c r="K23" s="20">
        <v>18534928</v>
      </c>
      <c r="L23" s="20"/>
      <c r="M23" s="20">
        <v>0</v>
      </c>
      <c r="N23" s="20"/>
      <c r="O23" s="20">
        <v>0</v>
      </c>
      <c r="P23" s="20"/>
      <c r="Q23" s="20">
        <f>SUM(M23:O23)</f>
        <v>0</v>
      </c>
      <c r="R23" s="20"/>
      <c r="S23" s="20">
        <f>SUM(C23:K23,Q23)</f>
        <v>18534928</v>
      </c>
    </row>
    <row r="24" spans="1:19" ht="24" customHeight="1" x14ac:dyDescent="0.5">
      <c r="A24" s="38" t="s">
        <v>40</v>
      </c>
      <c r="D24" s="40"/>
      <c r="F24" s="40"/>
      <c r="H24" s="40"/>
      <c r="J24" s="40"/>
      <c r="R24" s="40"/>
    </row>
    <row r="25" spans="1:19" ht="24" customHeight="1" x14ac:dyDescent="0.5">
      <c r="A25" s="40" t="s">
        <v>141</v>
      </c>
      <c r="C25" s="20">
        <v>0</v>
      </c>
      <c r="D25" s="20"/>
      <c r="E25" s="20">
        <v>0</v>
      </c>
      <c r="F25" s="20"/>
      <c r="G25" s="20">
        <v>0</v>
      </c>
      <c r="H25" s="20"/>
      <c r="I25" s="20">
        <v>0</v>
      </c>
      <c r="J25" s="20"/>
      <c r="K25" s="20">
        <v>0</v>
      </c>
      <c r="L25" s="20"/>
      <c r="M25" s="20">
        <v>-1866592</v>
      </c>
      <c r="N25" s="20"/>
      <c r="O25" s="20">
        <v>52557460</v>
      </c>
      <c r="P25" s="20"/>
      <c r="Q25" s="52">
        <f>SUM(M25:O25)</f>
        <v>50690868</v>
      </c>
      <c r="R25" s="20"/>
      <c r="S25" s="20">
        <f>SUM(C25:K25,Q25)</f>
        <v>50690868</v>
      </c>
    </row>
    <row r="26" spans="1:19" ht="24" customHeight="1" thickBot="1" x14ac:dyDescent="0.55000000000000004">
      <c r="A26" s="117" t="s">
        <v>164</v>
      </c>
      <c r="C26" s="83">
        <f>SUM(C20:C25)</f>
        <v>350000000</v>
      </c>
      <c r="D26" s="20"/>
      <c r="E26" s="83">
        <f>SUM(E20:E25)</f>
        <v>647275073</v>
      </c>
      <c r="F26" s="20"/>
      <c r="G26" s="83">
        <f>SUM(G20:G25)</f>
        <v>34000000</v>
      </c>
      <c r="H26" s="20"/>
      <c r="I26" s="83">
        <f>SUM(I20:I25)</f>
        <v>20000000</v>
      </c>
      <c r="J26" s="20"/>
      <c r="K26" s="83">
        <f>SUM(K20:K25)</f>
        <v>1041849951</v>
      </c>
      <c r="L26" s="20"/>
      <c r="M26" s="83">
        <f>SUM(M20:M25)</f>
        <v>-4469245</v>
      </c>
      <c r="N26" s="20"/>
      <c r="O26" s="83">
        <f>SUM(O20:O25)</f>
        <v>36759811</v>
      </c>
      <c r="P26" s="20"/>
      <c r="Q26" s="83">
        <f>SUM(Q20:Q25)</f>
        <v>32290566</v>
      </c>
      <c r="R26" s="20"/>
      <c r="S26" s="83">
        <f>SUM(S20:S25)</f>
        <v>2125415590</v>
      </c>
    </row>
    <row r="27" spans="1:19" ht="24" customHeight="1" thickTop="1" x14ac:dyDescent="0.5">
      <c r="A27" s="47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</row>
    <row r="28" spans="1:19" ht="24" customHeight="1" x14ac:dyDescent="0.5">
      <c r="A28" s="1" t="s">
        <v>10</v>
      </c>
    </row>
  </sheetData>
  <mergeCells count="6">
    <mergeCell ref="A2:E2"/>
    <mergeCell ref="G9:K9"/>
    <mergeCell ref="G10:I10"/>
    <mergeCell ref="C6:S6"/>
    <mergeCell ref="A4:G4"/>
    <mergeCell ref="M7:Q7"/>
  </mergeCells>
  <phoneticPr fontId="2" type="noConversion"/>
  <printOptions horizontalCentered="1"/>
  <pageMargins left="0.39370078740157483" right="0.39370078740157483" top="0.9055118110236221" bottom="0.19685039370078741" header="0.51181102362204722" footer="0.51181102362204722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showGridLines="0" view="pageBreakPreview" topLeftCell="A4" zoomScaleNormal="85" zoomScaleSheetLayoutView="100" workbookViewId="0">
      <selection activeCell="I30" sqref="I30"/>
    </sheetView>
  </sheetViews>
  <sheetFormatPr defaultRowHeight="24" customHeight="1" x14ac:dyDescent="0.5"/>
  <cols>
    <col min="1" max="1" width="39.42578125" style="38" customWidth="1"/>
    <col min="2" max="2" width="1.5703125" style="38" customWidth="1"/>
    <col min="3" max="3" width="5.85546875" style="38" customWidth="1"/>
    <col min="4" max="4" width="8.7109375" style="39" customWidth="1"/>
    <col min="5" max="5" width="17.85546875" style="40" customWidth="1"/>
    <col min="6" max="6" width="1.5703125" style="39" customWidth="1"/>
    <col min="7" max="7" width="17.85546875" style="40" customWidth="1"/>
    <col min="8" max="8" width="1.5703125" style="39" customWidth="1"/>
    <col min="9" max="9" width="17.85546875" style="40" customWidth="1"/>
    <col min="10" max="10" width="1.5703125" style="39" customWidth="1"/>
    <col min="11" max="11" width="17.85546875" style="40" customWidth="1"/>
    <col min="12" max="12" width="1.5703125" style="39" customWidth="1"/>
    <col min="13" max="13" width="17.85546875" style="40" customWidth="1"/>
    <col min="14" max="14" width="1.5703125" style="39" customWidth="1"/>
    <col min="15" max="15" width="26.7109375" style="40" customWidth="1"/>
    <col min="16" max="16" width="1.7109375" style="39" customWidth="1"/>
    <col min="17" max="17" width="17.85546875" style="40" customWidth="1"/>
    <col min="18" max="16384" width="9.140625" style="40"/>
  </cols>
  <sheetData>
    <row r="1" spans="1:17" ht="24" customHeight="1" x14ac:dyDescent="0.5">
      <c r="Q1" s="41" t="s">
        <v>138</v>
      </c>
    </row>
    <row r="2" spans="1:17" ht="24" customHeight="1" x14ac:dyDescent="0.5">
      <c r="A2" s="132" t="s">
        <v>46</v>
      </c>
      <c r="B2" s="132"/>
      <c r="C2" s="132"/>
      <c r="D2" s="132"/>
      <c r="E2" s="132"/>
      <c r="F2" s="132"/>
      <c r="G2" s="132"/>
      <c r="H2" s="42"/>
      <c r="I2" s="105"/>
      <c r="J2" s="42"/>
      <c r="K2" s="105"/>
      <c r="L2" s="42"/>
      <c r="M2" s="105"/>
      <c r="N2" s="105"/>
      <c r="O2" s="105"/>
      <c r="P2" s="42"/>
      <c r="Q2" s="66"/>
    </row>
    <row r="3" spans="1:17" ht="24" customHeight="1" x14ac:dyDescent="0.5">
      <c r="A3" s="43" t="s">
        <v>82</v>
      </c>
      <c r="B3" s="43"/>
      <c r="C3" s="43"/>
      <c r="D3" s="44"/>
      <c r="E3" s="43"/>
      <c r="F3" s="44"/>
      <c r="G3" s="43"/>
      <c r="H3" s="44"/>
      <c r="I3" s="43"/>
      <c r="J3" s="44"/>
      <c r="K3" s="43"/>
      <c r="L3" s="44"/>
      <c r="M3" s="43"/>
      <c r="N3" s="44"/>
      <c r="O3" s="43"/>
      <c r="P3" s="44"/>
    </row>
    <row r="4" spans="1:17" ht="24" customHeight="1" x14ac:dyDescent="0.5">
      <c r="A4" s="135" t="s">
        <v>162</v>
      </c>
      <c r="B4" s="135"/>
      <c r="C4" s="135"/>
      <c r="D4" s="135"/>
      <c r="E4" s="135"/>
      <c r="F4" s="135"/>
      <c r="G4" s="135"/>
      <c r="H4" s="44"/>
      <c r="I4" s="43"/>
      <c r="J4" s="44"/>
      <c r="K4" s="43"/>
      <c r="L4" s="44"/>
      <c r="M4" s="43"/>
      <c r="N4" s="43"/>
      <c r="O4" s="43"/>
      <c r="P4" s="44"/>
      <c r="Q4" s="43"/>
    </row>
    <row r="5" spans="1:17" ht="24" customHeight="1" x14ac:dyDescent="0.5">
      <c r="A5" s="45"/>
      <c r="B5" s="45"/>
      <c r="C5" s="45"/>
      <c r="D5" s="45"/>
      <c r="E5" s="45"/>
      <c r="F5" s="45"/>
      <c r="G5" s="45"/>
      <c r="H5" s="44"/>
      <c r="I5" s="43"/>
      <c r="J5" s="44"/>
      <c r="K5" s="43"/>
      <c r="L5" s="44"/>
      <c r="M5" s="43"/>
      <c r="N5" s="45"/>
      <c r="O5" s="43"/>
      <c r="P5" s="44"/>
      <c r="Q5" s="41" t="s">
        <v>3</v>
      </c>
    </row>
    <row r="6" spans="1:17" ht="24" customHeight="1" x14ac:dyDescent="0.5">
      <c r="A6" s="45"/>
      <c r="B6" s="45"/>
      <c r="C6" s="42"/>
      <c r="D6" s="42"/>
      <c r="E6" s="141" t="s">
        <v>1</v>
      </c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</row>
    <row r="7" spans="1:17" ht="24" customHeight="1" x14ac:dyDescent="0.5">
      <c r="A7" s="46"/>
      <c r="B7" s="46"/>
      <c r="C7" s="46"/>
      <c r="D7" s="111"/>
      <c r="E7" s="46"/>
      <c r="F7" s="111"/>
      <c r="G7" s="46"/>
      <c r="H7" s="111"/>
      <c r="I7" s="46"/>
      <c r="J7" s="111"/>
      <c r="K7" s="46"/>
      <c r="L7" s="111"/>
      <c r="M7" s="46"/>
      <c r="N7" s="111"/>
      <c r="O7" s="142" t="s">
        <v>68</v>
      </c>
      <c r="P7" s="142"/>
    </row>
    <row r="8" spans="1:17" ht="24" customHeight="1" x14ac:dyDescent="0.5">
      <c r="E8" s="46" t="s">
        <v>34</v>
      </c>
      <c r="I8" s="140" t="s">
        <v>19</v>
      </c>
      <c r="J8" s="140"/>
      <c r="K8" s="140"/>
      <c r="L8" s="140"/>
      <c r="M8" s="140"/>
      <c r="O8" s="46" t="s">
        <v>172</v>
      </c>
    </row>
    <row r="9" spans="1:17" s="46" customFormat="1" ht="24" customHeight="1" x14ac:dyDescent="0.5">
      <c r="A9" s="38"/>
      <c r="B9" s="38"/>
      <c r="D9" s="111"/>
      <c r="E9" s="46" t="s">
        <v>69</v>
      </c>
      <c r="F9" s="111"/>
      <c r="H9" s="111"/>
      <c r="I9" s="140" t="s">
        <v>36</v>
      </c>
      <c r="J9" s="140"/>
      <c r="K9" s="140"/>
      <c r="L9" s="39"/>
      <c r="M9" s="111"/>
      <c r="N9" s="111"/>
      <c r="O9" s="46" t="s">
        <v>41</v>
      </c>
      <c r="P9" s="111"/>
    </row>
    <row r="10" spans="1:17" s="46" customFormat="1" ht="24" customHeight="1" x14ac:dyDescent="0.5">
      <c r="A10" s="38"/>
      <c r="B10" s="38"/>
      <c r="C10" s="38"/>
      <c r="D10" s="111"/>
      <c r="E10" s="110" t="s">
        <v>35</v>
      </c>
      <c r="F10" s="111"/>
      <c r="G10" s="110" t="s">
        <v>18</v>
      </c>
      <c r="H10" s="111"/>
      <c r="I10" s="110" t="s">
        <v>76</v>
      </c>
      <c r="J10" s="111"/>
      <c r="K10" s="110" t="s">
        <v>37</v>
      </c>
      <c r="L10" s="111"/>
      <c r="M10" s="110" t="s">
        <v>38</v>
      </c>
      <c r="N10" s="111"/>
      <c r="O10" s="110" t="s">
        <v>42</v>
      </c>
      <c r="P10" s="111"/>
      <c r="Q10" s="110" t="s">
        <v>73</v>
      </c>
    </row>
    <row r="11" spans="1:17" ht="24" customHeight="1" x14ac:dyDescent="0.5">
      <c r="A11" s="117" t="s">
        <v>132</v>
      </c>
      <c r="E11" s="20">
        <v>330000000</v>
      </c>
      <c r="F11" s="20"/>
      <c r="G11" s="20">
        <v>647245520</v>
      </c>
      <c r="H11" s="20"/>
      <c r="I11" s="20">
        <v>33000000</v>
      </c>
      <c r="J11" s="20"/>
      <c r="K11" s="20">
        <v>20000000</v>
      </c>
      <c r="L11" s="20"/>
      <c r="M11" s="20">
        <v>1007515095</v>
      </c>
      <c r="N11" s="20"/>
      <c r="O11" s="20">
        <v>85677135</v>
      </c>
      <c r="P11" s="20"/>
      <c r="Q11" s="20">
        <f>SUM(E11:M11,O11)</f>
        <v>2123437750</v>
      </c>
    </row>
    <row r="12" spans="1:17" ht="24" customHeight="1" x14ac:dyDescent="0.5">
      <c r="A12" s="118" t="s">
        <v>173</v>
      </c>
      <c r="E12" s="20">
        <v>10000000</v>
      </c>
      <c r="F12" s="20"/>
      <c r="G12" s="20">
        <v>14573</v>
      </c>
      <c r="H12" s="20"/>
      <c r="I12" s="20">
        <v>0</v>
      </c>
      <c r="J12" s="20"/>
      <c r="K12" s="20">
        <v>0</v>
      </c>
      <c r="L12" s="20"/>
      <c r="M12" s="20">
        <v>0</v>
      </c>
      <c r="N12" s="20"/>
      <c r="O12" s="20">
        <v>0</v>
      </c>
      <c r="P12" s="20"/>
      <c r="Q12" s="20">
        <f>SUM(E12:M12,O12)</f>
        <v>10014573</v>
      </c>
    </row>
    <row r="13" spans="1:17" ht="24" customHeight="1" x14ac:dyDescent="0.5">
      <c r="A13" s="9" t="s">
        <v>174</v>
      </c>
      <c r="E13" s="20">
        <v>0</v>
      </c>
      <c r="F13" s="20"/>
      <c r="G13" s="20">
        <v>0</v>
      </c>
      <c r="H13" s="20"/>
      <c r="I13" s="20">
        <v>0</v>
      </c>
      <c r="J13" s="20"/>
      <c r="K13" s="20">
        <v>0</v>
      </c>
      <c r="L13" s="20"/>
      <c r="M13" s="20">
        <v>-59499928</v>
      </c>
      <c r="N13" s="20"/>
      <c r="O13" s="20">
        <v>0</v>
      </c>
      <c r="P13" s="20"/>
      <c r="Q13" s="20">
        <f>SUM(E13:M13,O13)</f>
        <v>-59499928</v>
      </c>
    </row>
    <row r="14" spans="1:17" ht="24" customHeight="1" x14ac:dyDescent="0.5">
      <c r="A14" s="9" t="s">
        <v>134</v>
      </c>
      <c r="E14" s="20">
        <v>0</v>
      </c>
      <c r="F14" s="20"/>
      <c r="G14" s="20">
        <v>0</v>
      </c>
      <c r="H14" s="20"/>
      <c r="I14" s="20">
        <v>0</v>
      </c>
      <c r="J14" s="20"/>
      <c r="K14" s="20">
        <v>0</v>
      </c>
      <c r="L14" s="20"/>
      <c r="M14" s="20">
        <v>77716798</v>
      </c>
      <c r="N14" s="20"/>
      <c r="O14" s="20">
        <v>0</v>
      </c>
      <c r="P14" s="20"/>
      <c r="Q14" s="20">
        <f>SUM(E14:M14,O14)</f>
        <v>77716798</v>
      </c>
    </row>
    <row r="15" spans="1:17" ht="24" customHeight="1" x14ac:dyDescent="0.5">
      <c r="A15" s="118" t="s">
        <v>142</v>
      </c>
      <c r="E15" s="20">
        <v>0</v>
      </c>
      <c r="F15" s="20"/>
      <c r="G15" s="20">
        <v>0</v>
      </c>
      <c r="H15" s="20"/>
      <c r="I15" s="20">
        <v>0</v>
      </c>
      <c r="J15" s="20"/>
      <c r="K15" s="20">
        <v>0</v>
      </c>
      <c r="L15" s="20"/>
      <c r="M15" s="20">
        <v>0</v>
      </c>
      <c r="N15" s="20"/>
      <c r="O15" s="20">
        <v>-94377965</v>
      </c>
      <c r="P15" s="20"/>
      <c r="Q15" s="20">
        <f>SUM(E15:M15,O15)</f>
        <v>-94377965</v>
      </c>
    </row>
    <row r="16" spans="1:17" ht="24" customHeight="1" thickBot="1" x14ac:dyDescent="0.55000000000000004">
      <c r="A16" s="117" t="s">
        <v>163</v>
      </c>
      <c r="E16" s="83">
        <f>SUM(E11:E15)</f>
        <v>340000000</v>
      </c>
      <c r="F16" s="20"/>
      <c r="G16" s="83">
        <f>SUM(G11:G15)</f>
        <v>647260093</v>
      </c>
      <c r="H16" s="20"/>
      <c r="I16" s="83">
        <f>SUM(I11:I15)</f>
        <v>33000000</v>
      </c>
      <c r="J16" s="20"/>
      <c r="K16" s="83">
        <f>SUM(K11:K15)</f>
        <v>20000000</v>
      </c>
      <c r="L16" s="20"/>
      <c r="M16" s="83">
        <f>SUM(M11:M15)</f>
        <v>1025731965</v>
      </c>
      <c r="N16" s="20"/>
      <c r="O16" s="83">
        <f>SUM(O11:O15)</f>
        <v>-8700830</v>
      </c>
      <c r="P16" s="20"/>
      <c r="Q16" s="83">
        <f>SUM(Q11:Q15)</f>
        <v>2057291228</v>
      </c>
    </row>
    <row r="17" spans="1:17" ht="24" customHeight="1" thickTop="1" x14ac:dyDescent="0.5"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spans="1:17" ht="24" customHeight="1" x14ac:dyDescent="0.5">
      <c r="A18" s="47" t="s">
        <v>152</v>
      </c>
      <c r="E18" s="20">
        <v>340000000</v>
      </c>
      <c r="F18" s="20"/>
      <c r="G18" s="20">
        <v>647260093</v>
      </c>
      <c r="H18" s="20"/>
      <c r="I18" s="20">
        <v>34000000</v>
      </c>
      <c r="J18" s="20"/>
      <c r="K18" s="20">
        <v>20000000</v>
      </c>
      <c r="L18" s="20"/>
      <c r="M18" s="20">
        <v>1035119143</v>
      </c>
      <c r="N18" s="20"/>
      <c r="O18" s="20">
        <v>-15797649</v>
      </c>
      <c r="P18" s="20"/>
      <c r="Q18" s="20">
        <f>SUM(E18:M18,O18)</f>
        <v>2060581587</v>
      </c>
    </row>
    <row r="19" spans="1:17" ht="24" customHeight="1" x14ac:dyDescent="0.5">
      <c r="A19" s="38" t="s">
        <v>173</v>
      </c>
      <c r="E19" s="20">
        <v>10000000</v>
      </c>
      <c r="F19" s="20"/>
      <c r="G19" s="20">
        <v>14980</v>
      </c>
      <c r="H19" s="20"/>
      <c r="I19" s="20">
        <v>0</v>
      </c>
      <c r="J19" s="20"/>
      <c r="K19" s="20">
        <v>0</v>
      </c>
      <c r="L19" s="20"/>
      <c r="M19" s="20">
        <v>0</v>
      </c>
      <c r="N19" s="20"/>
      <c r="O19" s="20">
        <v>0</v>
      </c>
      <c r="P19" s="20"/>
      <c r="Q19" s="20">
        <f>SUM(E19:M19,O19)</f>
        <v>10014980</v>
      </c>
    </row>
    <row r="20" spans="1:17" ht="24" customHeight="1" x14ac:dyDescent="0.5">
      <c r="A20" s="38" t="s">
        <v>174</v>
      </c>
      <c r="E20" s="20">
        <v>0</v>
      </c>
      <c r="F20" s="20"/>
      <c r="G20" s="20">
        <v>0</v>
      </c>
      <c r="H20" s="20"/>
      <c r="I20" s="20">
        <v>0</v>
      </c>
      <c r="J20" s="20"/>
      <c r="K20" s="20">
        <v>0</v>
      </c>
      <c r="L20" s="20"/>
      <c r="M20" s="20">
        <v>-60999928</v>
      </c>
      <c r="N20" s="20"/>
      <c r="O20" s="20">
        <v>0</v>
      </c>
      <c r="P20" s="20"/>
      <c r="Q20" s="20">
        <f>SUM(E20:M20,O20)</f>
        <v>-60999928</v>
      </c>
    </row>
    <row r="21" spans="1:17" ht="24" customHeight="1" x14ac:dyDescent="0.5">
      <c r="A21" s="40" t="s">
        <v>134</v>
      </c>
      <c r="C21" s="48"/>
      <c r="E21" s="20">
        <v>0</v>
      </c>
      <c r="F21" s="20"/>
      <c r="G21" s="20">
        <v>0</v>
      </c>
      <c r="H21" s="20"/>
      <c r="I21" s="20">
        <v>0</v>
      </c>
      <c r="J21" s="20"/>
      <c r="K21" s="20">
        <v>0</v>
      </c>
      <c r="L21" s="20"/>
      <c r="M21" s="20">
        <v>19786849</v>
      </c>
      <c r="N21" s="20"/>
      <c r="O21" s="20">
        <v>0</v>
      </c>
      <c r="P21" s="20"/>
      <c r="Q21" s="20">
        <f>SUM(E21:M21,O21)</f>
        <v>19786849</v>
      </c>
    </row>
    <row r="22" spans="1:17" ht="24" customHeight="1" x14ac:dyDescent="0.5">
      <c r="A22" s="38" t="s">
        <v>180</v>
      </c>
      <c r="E22" s="20">
        <v>0</v>
      </c>
      <c r="F22" s="20"/>
      <c r="G22" s="20">
        <v>0</v>
      </c>
      <c r="H22" s="20"/>
      <c r="I22" s="20">
        <v>0</v>
      </c>
      <c r="J22" s="20"/>
      <c r="K22" s="20">
        <v>0</v>
      </c>
      <c r="L22" s="20"/>
      <c r="M22" s="20">
        <v>0</v>
      </c>
      <c r="N22" s="20"/>
      <c r="O22" s="20">
        <v>52557460</v>
      </c>
      <c r="P22" s="20"/>
      <c r="Q22" s="20">
        <f>SUM(E22:M22,O22)</f>
        <v>52557460</v>
      </c>
    </row>
    <row r="23" spans="1:17" ht="24" customHeight="1" thickBot="1" x14ac:dyDescent="0.55000000000000004">
      <c r="A23" s="117" t="s">
        <v>164</v>
      </c>
      <c r="E23" s="83">
        <f>SUM(E18:E22)</f>
        <v>350000000</v>
      </c>
      <c r="F23" s="20"/>
      <c r="G23" s="83">
        <f>SUM(G18:G22)</f>
        <v>647275073</v>
      </c>
      <c r="H23" s="20"/>
      <c r="I23" s="83">
        <f>SUM(I18:I22)</f>
        <v>34000000</v>
      </c>
      <c r="J23" s="20"/>
      <c r="K23" s="83">
        <f>SUM(K18:K22)</f>
        <v>20000000</v>
      </c>
      <c r="L23" s="20"/>
      <c r="M23" s="83">
        <f>SUM(M18:M22)</f>
        <v>993906064</v>
      </c>
      <c r="N23" s="20"/>
      <c r="O23" s="83">
        <f>SUM(O18:O22)</f>
        <v>36759811</v>
      </c>
      <c r="P23" s="20"/>
      <c r="Q23" s="83">
        <f>SUM(Q18:Q22)</f>
        <v>2081940948</v>
      </c>
    </row>
    <row r="24" spans="1:17" ht="24" customHeight="1" thickTop="1" x14ac:dyDescent="0.5">
      <c r="F24" s="40"/>
      <c r="H24" s="40"/>
      <c r="J24" s="40"/>
      <c r="L24" s="40"/>
      <c r="N24" s="40"/>
      <c r="P24" s="40"/>
    </row>
    <row r="25" spans="1:17" ht="24" customHeight="1" x14ac:dyDescent="0.5">
      <c r="A25" s="1" t="s">
        <v>10</v>
      </c>
      <c r="B25" s="4"/>
      <c r="C25" s="4"/>
    </row>
  </sheetData>
  <mergeCells count="6">
    <mergeCell ref="I8:M8"/>
    <mergeCell ref="O7:P7"/>
    <mergeCell ref="I9:K9"/>
    <mergeCell ref="E6:Q6"/>
    <mergeCell ref="A2:G2"/>
    <mergeCell ref="A4:G4"/>
  </mergeCells>
  <printOptions horizontalCentered="1"/>
  <pageMargins left="0.39370078740157483" right="0.39370078740157483" top="0.9055118110236221" bottom="0.19685039370078741" header="0.51181102362204722" footer="0.51181102362204722"/>
  <pageSetup paperSize="9" scale="75" orientation="landscape" r:id="rId1"/>
  <headerFooter alignWithMargins="0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42520</vt:lpwstr>
  </property>
  <property fmtid="{D5CDD505-2E9C-101B-9397-08002B2CF9AE}" pid="4" name="OptimizationTime">
    <vt:lpwstr>20190813_1825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sce-equity</vt:lpstr>
      <vt:lpstr>sce-separate</vt:lpstr>
      <vt:lpstr>BS!Print_Area</vt:lpstr>
      <vt:lpstr>'PL&amp;CF'!Print_Area</vt:lpstr>
      <vt:lpstr>'sce-equity'!Print_Area</vt:lpstr>
      <vt:lpstr>'sce-separate'!Print_Area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Rewadee Uthaiwattanatorn</cp:lastModifiedBy>
  <cp:lastPrinted>2019-08-06T04:26:50Z</cp:lastPrinted>
  <dcterms:created xsi:type="dcterms:W3CDTF">2001-07-24T08:07:36Z</dcterms:created>
  <dcterms:modified xsi:type="dcterms:W3CDTF">2019-08-13T11:23:31Z</dcterms:modified>
</cp:coreProperties>
</file>