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19\Convert_Q3'19\"/>
    </mc:Choice>
  </mc:AlternateContent>
  <bookViews>
    <workbookView xWindow="0" yWindow="0" windowWidth="20490" windowHeight="6930"/>
  </bookViews>
  <sheets>
    <sheet name="bs" sheetId="7" r:id="rId1"/>
    <sheet name="PL&amp;CF" sheetId="9" r:id="rId2"/>
    <sheet name="sce-equity" sheetId="4" r:id="rId3"/>
    <sheet name="sce-com" sheetId="5" r:id="rId4"/>
  </sheets>
  <definedNames>
    <definedName name="_xlnm.Print_Area" localSheetId="0">bs!$A$1:$L$77</definedName>
    <definedName name="_xlnm.Print_Area" localSheetId="1">'PL&amp;CF'!$A$1:$L$160</definedName>
    <definedName name="_xlnm.Print_Area" localSheetId="2">'sce-equity'!$A$1:$S$28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9" l="1"/>
  <c r="F15" i="9" s="1"/>
  <c r="F22" i="9" s="1"/>
  <c r="M23" i="4" l="1"/>
  <c r="J144" i="9" l="1"/>
  <c r="F144" i="9"/>
  <c r="J154" i="9" l="1"/>
  <c r="J149" i="9"/>
  <c r="J155" i="9" l="1"/>
  <c r="J157" i="9" s="1"/>
  <c r="J158" i="9" s="1"/>
  <c r="F72" i="9"/>
  <c r="F75" i="9" s="1"/>
  <c r="J27" i="7" l="1"/>
  <c r="Q18" i="5" l="1"/>
  <c r="Q20" i="5" l="1"/>
  <c r="Q19" i="5"/>
  <c r="Q21" i="4"/>
  <c r="S21" i="4" s="1"/>
  <c r="Q20" i="4"/>
  <c r="S20" i="4" s="1"/>
  <c r="Q13" i="5" l="1"/>
  <c r="Q12" i="5"/>
  <c r="S13" i="4"/>
  <c r="Q14" i="4"/>
  <c r="S14" i="4" s="1"/>
  <c r="Q13" i="4"/>
  <c r="L154" i="9"/>
  <c r="F154" i="9"/>
  <c r="H154" i="9"/>
  <c r="H144" i="9"/>
  <c r="L116" i="9"/>
  <c r="J116" i="9"/>
  <c r="H116" i="9"/>
  <c r="F116" i="9"/>
  <c r="J89" i="9"/>
  <c r="F89" i="9"/>
  <c r="L72" i="9"/>
  <c r="L75" i="9" s="1"/>
  <c r="L82" i="9" s="1"/>
  <c r="J72" i="9"/>
  <c r="J75" i="9" s="1"/>
  <c r="J82" i="9" s="1"/>
  <c r="H72" i="9"/>
  <c r="H75" i="9" s="1"/>
  <c r="H82" i="9" s="1"/>
  <c r="F82" i="9"/>
  <c r="O23" i="4" l="1"/>
  <c r="O22" i="5"/>
  <c r="L89" i="9"/>
  <c r="L90" i="9" s="1"/>
  <c r="L92" i="9" s="1"/>
  <c r="H89" i="9"/>
  <c r="H90" i="9" s="1"/>
  <c r="H92" i="9" s="1"/>
  <c r="F90" i="9"/>
  <c r="F92" i="9" s="1"/>
  <c r="K22" i="4" s="1"/>
  <c r="J90" i="9"/>
  <c r="J92" i="9" s="1"/>
  <c r="F149" i="9"/>
  <c r="H107" i="9" l="1"/>
  <c r="H118" i="9" s="1"/>
  <c r="H95" i="9"/>
  <c r="L107" i="9"/>
  <c r="L118" i="9" s="1"/>
  <c r="L95" i="9"/>
  <c r="J107" i="9"/>
  <c r="J118" i="9" s="1"/>
  <c r="M21" i="5"/>
  <c r="J95" i="9"/>
  <c r="F95" i="9"/>
  <c r="F107" i="9"/>
  <c r="F118" i="9" s="1"/>
  <c r="F69" i="7"/>
  <c r="H69" i="7"/>
  <c r="J69" i="7"/>
  <c r="Q19" i="4"/>
  <c r="S19" i="4" s="1"/>
  <c r="Q12" i="4"/>
  <c r="L69" i="7"/>
  <c r="H17" i="7" l="1"/>
  <c r="J56" i="9" l="1"/>
  <c r="Q23" i="4" s="1"/>
  <c r="S23" i="4" s="1"/>
  <c r="J29" i="9"/>
  <c r="J12" i="9"/>
  <c r="J15" i="9" s="1"/>
  <c r="J22" i="9" s="1"/>
  <c r="F27" i="7"/>
  <c r="F51" i="7"/>
  <c r="L56" i="9"/>
  <c r="H56" i="9"/>
  <c r="Q22" i="4"/>
  <c r="F56" i="9"/>
  <c r="H27" i="7"/>
  <c r="J51" i="7"/>
  <c r="M24" i="4"/>
  <c r="M17" i="4"/>
  <c r="K17" i="4"/>
  <c r="S12" i="4"/>
  <c r="Q15" i="4"/>
  <c r="S15" i="4" s="1"/>
  <c r="Q16" i="4"/>
  <c r="S16" i="4" s="1"/>
  <c r="C17" i="4"/>
  <c r="E17" i="4"/>
  <c r="G17" i="4"/>
  <c r="I17" i="4"/>
  <c r="O17" i="4"/>
  <c r="L51" i="7"/>
  <c r="Q15" i="5"/>
  <c r="Q14" i="5"/>
  <c r="Q11" i="5"/>
  <c r="E16" i="5"/>
  <c r="G16" i="5"/>
  <c r="I16" i="5"/>
  <c r="K16" i="5"/>
  <c r="M16" i="5"/>
  <c r="O16" i="5"/>
  <c r="E23" i="5"/>
  <c r="E24" i="5" s="1"/>
  <c r="G23" i="5"/>
  <c r="G24" i="5" s="1"/>
  <c r="I23" i="5"/>
  <c r="I24" i="5" s="1"/>
  <c r="K23" i="5"/>
  <c r="K24" i="5" s="1"/>
  <c r="E24" i="4"/>
  <c r="E25" i="4" s="1"/>
  <c r="C24" i="4"/>
  <c r="C25" i="4" s="1"/>
  <c r="G24" i="4"/>
  <c r="G25" i="4" s="1"/>
  <c r="I24" i="4"/>
  <c r="I25" i="4" s="1"/>
  <c r="H12" i="9"/>
  <c r="H15" i="9" s="1"/>
  <c r="H22" i="9" s="1"/>
  <c r="L12" i="9"/>
  <c r="L15" i="9" s="1"/>
  <c r="L22" i="9" s="1"/>
  <c r="F29" i="9"/>
  <c r="H29" i="9"/>
  <c r="L29" i="9"/>
  <c r="L144" i="9"/>
  <c r="H149" i="9"/>
  <c r="L149" i="9"/>
  <c r="L27" i="7"/>
  <c r="H51" i="7"/>
  <c r="O24" i="4" l="1"/>
  <c r="O23" i="5"/>
  <c r="O24" i="5" s="1"/>
  <c r="L155" i="9"/>
  <c r="L157" i="9" s="1"/>
  <c r="L30" i="9"/>
  <c r="L32" i="9" s="1"/>
  <c r="L35" i="9" s="1"/>
  <c r="Q16" i="5"/>
  <c r="H155" i="9"/>
  <c r="H157" i="9" s="1"/>
  <c r="H30" i="9"/>
  <c r="H32" i="9" s="1"/>
  <c r="H35" i="9" s="1"/>
  <c r="Q17" i="4"/>
  <c r="F70" i="7"/>
  <c r="F71" i="7" s="1"/>
  <c r="H70" i="7"/>
  <c r="H71" i="7" s="1"/>
  <c r="L70" i="7"/>
  <c r="L71" i="7" s="1"/>
  <c r="S17" i="4"/>
  <c r="Q24" i="4"/>
  <c r="Q25" i="4" s="1"/>
  <c r="J70" i="7"/>
  <c r="J71" i="7" s="1"/>
  <c r="F155" i="9"/>
  <c r="F157" i="9" s="1"/>
  <c r="F158" i="9" s="1"/>
  <c r="F30" i="9"/>
  <c r="F32" i="9" s="1"/>
  <c r="F35" i="9" s="1"/>
  <c r="J30" i="9"/>
  <c r="J32" i="9" s="1"/>
  <c r="L47" i="9" l="1"/>
  <c r="L58" i="9" s="1"/>
  <c r="J47" i="9"/>
  <c r="J58" i="9" s="1"/>
  <c r="J35" i="9"/>
  <c r="Q22" i="5"/>
  <c r="H47" i="9"/>
  <c r="H58" i="9" s="1"/>
  <c r="K24" i="4"/>
  <c r="K25" i="4" s="1"/>
  <c r="F47" i="9"/>
  <c r="F58" i="9" s="1"/>
  <c r="Q21" i="5" l="1"/>
  <c r="Q23" i="5" s="1"/>
  <c r="Q24" i="5" s="1"/>
  <c r="M23" i="5"/>
  <c r="M24" i="5" s="1"/>
  <c r="S22" i="4"/>
  <c r="S24" i="4" s="1"/>
  <c r="S25" i="4" s="1"/>
</calcChain>
</file>

<file path=xl/sharedStrings.xml><?xml version="1.0" encoding="utf-8"?>
<sst xmlns="http://schemas.openxmlformats.org/spreadsheetml/2006/main" count="337" uniqueCount="187">
  <si>
    <t xml:space="preserve">บริษัท นวกิจประกันภัย จำกัด (มหาชน) </t>
  </si>
  <si>
    <t>งบแสดงฐานะการเงิน</t>
  </si>
  <si>
    <t>(หน่วย: บาท)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</si>
  <si>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</si>
  <si>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</si>
  <si>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</si>
  <si>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</si>
  <si>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สินทรัพย์ลงทุน</t>
  </si>
  <si>
    <t xml:space="preserve">   เงินลงทุนในหลักทรัพย์</t>
  </si>
  <si>
    <t xml:space="preserve">   เงินให้กู้ยืม</t>
  </si>
  <si>
    <t>เงินลงทุนในบริษัทร่วม</t>
  </si>
  <si>
    <t>สินทรัพย์อื่น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</si>
  <si>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</si>
  <si>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</si>
  <si>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งบแสดงฐานะการเงิน (ต่อ)</t>
  </si>
  <si>
    <t>หนี้สิน</t>
  </si>
  <si>
    <t>เจ้าหนี้บริษัทประกันภัยต่อ</t>
  </si>
  <si>
    <t>หนี้สินจากสัญญาประกันภัย</t>
  </si>
  <si>
    <t>หนี้สินอื่น</t>
  </si>
  <si>
    <t xml:space="preserve">   ค่าจ้างและค่าบำเหน็จค้างจ่าย</t>
  </si>
  <si>
    <t xml:space="preserve">   ค่าใช้จ่ายค้างจ่าย</t>
  </si>
  <si>
    <t>รวมหนี้สิน</t>
  </si>
  <si>
    <t>ส่วนของเจ้าของ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</si>
  <si>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</si>
  <si>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</si>
  <si>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</si>
  <si>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</si>
  <si>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</si>
  <si>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 xml:space="preserve">   จัดสรรแล้ว</t>
  </si>
  <si>
    <t xml:space="preserve">      สำรองทั่วไป</t>
  </si>
  <si>
    <t>รวมหนี้สินและส่วนของเจ้าของ</t>
  </si>
  <si>
    <t>กรรมการ</t>
  </si>
  <si>
    <t>รายได้</t>
  </si>
  <si>
    <t>รายได้ค่าจ้างและค่าบำเหน็จ</t>
  </si>
  <si>
    <t>รวมรายได้</t>
  </si>
  <si>
    <t>ค่าใช้จ่าย</t>
  </si>
  <si>
    <t>ค่าใช้จ่ายในการดำเนินงาน</t>
  </si>
  <si>
    <t>รายได้อื่น</t>
  </si>
  <si>
    <t>กำไรขาดทุนเบ็ดเสร็จอื่น</t>
  </si>
  <si>
    <t>งบกระแสเงินสด</t>
  </si>
  <si>
    <t>ค่าใช้จ่ายในการรับประกันภัยอื่น</t>
  </si>
  <si>
    <t>ดอกเบี้ยรับ</t>
  </si>
  <si>
    <t>เงินปันผลรับ</t>
  </si>
  <si>
    <t>บริษัท นวกิจประกันภัย จำกัด (มหาชน)</t>
  </si>
  <si>
    <t xml:space="preserve"> (หน่วย: บาท)</t>
  </si>
  <si>
    <t>รวม</t>
  </si>
  <si>
    <t>ทุนเรือนหุ้นที่ออก</t>
  </si>
  <si>
    <t xml:space="preserve">ส่วนเกิน </t>
  </si>
  <si>
    <t>จัดสรรแล้ว</t>
  </si>
  <si>
    <t>องค์ประกอบอื่นของ</t>
  </si>
  <si>
    <t>และชำระแล้ว</t>
  </si>
  <si>
    <t>มูลค่าหุ้นสามัญ</t>
  </si>
  <si>
    <t>สำรองตามกฎหมาย</t>
  </si>
  <si>
    <t>สำรองทั่วไป</t>
  </si>
  <si>
    <t>ยังไม่จัดสรร</t>
  </si>
  <si>
    <t xml:space="preserve">   ยังไม่จัดสรร</t>
  </si>
  <si>
    <t>รวมส่วนของเจ้าของ</t>
  </si>
  <si>
    <t>เบี้ยประกันภัยรับจากการรับประกันภัยโดยตรง</t>
  </si>
  <si>
    <t>ค่าจ้างและค่าบำเหน็จจากการรับประกันภัยโดยตรง</t>
  </si>
  <si>
    <t>รายได้จากการลงทุนค้างรับ</t>
  </si>
  <si>
    <t>สินทรัพย์จากการประกันภัยต่อ</t>
  </si>
  <si>
    <t>งบการเงิน</t>
  </si>
  <si>
    <t>องค์ประกอบอื่นของส่วนของเจ้าของ</t>
  </si>
  <si>
    <t>หนี้สินและส่วนของเจ้าของ</t>
  </si>
  <si>
    <t xml:space="preserve">      สำรองตามกฎหมาย</t>
  </si>
  <si>
    <t>งบแสดงการเปลี่ยนแปลงส่วนของเจ้าของ</t>
  </si>
  <si>
    <t>งบแสดงการเปลี่ยนแปลงส่วนของเจ้าของ (ต่อ)</t>
  </si>
  <si>
    <t>งบกำไรขาดทุน</t>
  </si>
  <si>
    <t xml:space="preserve">งบกำไรขาดทุนเบ็ดเสร็จ </t>
  </si>
  <si>
    <t>14</t>
  </si>
  <si>
    <t>ค่าใช้จ่ายภาษีเงินได้</t>
  </si>
  <si>
    <t>ที่ดิน อาคารและอุปกรณ์</t>
  </si>
  <si>
    <t>สินทรัพย์ไม่มีตัวตน</t>
  </si>
  <si>
    <t xml:space="preserve">   ค่าสินไหมค้างรับจากคู่กรณี</t>
  </si>
  <si>
    <t>6</t>
  </si>
  <si>
    <t>ที่แสดงเงินลงทุนตามวิธีส่วนได้เสีย</t>
  </si>
  <si>
    <t>งบการเงินที่แสดงเงินลงทุนตามวิธีส่วนได้เสีย</t>
  </si>
  <si>
    <t>9</t>
  </si>
  <si>
    <t>7</t>
  </si>
  <si>
    <t>เงินสดสุทธิใช้ไปในกิจกรรมจัดหาเงิน</t>
  </si>
  <si>
    <t>8</t>
  </si>
  <si>
    <t>11</t>
  </si>
  <si>
    <t>จากการวัดมูลค่า</t>
  </si>
  <si>
    <t>จ่ายชำระหนี้สินตามสัญญาเช่าการเงิน</t>
  </si>
  <si>
    <t>รายการที่จะถูกบันทึกในส่วนของกำไรขาดทุนในภายหลัง</t>
  </si>
  <si>
    <t xml:space="preserve">รายการที่จะถูกบันทึกในส่วนของกำไรขาดทุนในภายหลัง </t>
  </si>
  <si>
    <t xml:space="preserve">   ผลกระทบของภาษีเงินได้</t>
  </si>
  <si>
    <t xml:space="preserve">   เงินวางไว้สำหรับโครงการประกันภัยข้าวนาปี</t>
  </si>
  <si>
    <t>ภาระผูกพันผลประโยชน์พนักงาน</t>
  </si>
  <si>
    <t>ลูกหนี้จากสัญญาประกันภัยต่อ</t>
  </si>
  <si>
    <t>10</t>
  </si>
  <si>
    <t>13</t>
  </si>
  <si>
    <t>สินทรัพย์ภาษีเงินได้รอการตัดบัญชี</t>
  </si>
  <si>
    <t>เบี้ยประกันภัยค้างรับ</t>
  </si>
  <si>
    <t xml:space="preserve">   จากการรับประกันภัยโดยตรง</t>
  </si>
  <si>
    <t>เบี้ยประกันภัยรับ</t>
  </si>
  <si>
    <t>หัก: เบี้ยประกันภัยจ่ายจากการเอาประกันภัยต่อ</t>
  </si>
  <si>
    <t>เบี้ยประกันภัยรับสุทธิ</t>
  </si>
  <si>
    <t>เบี้ยประกันภัยที่ถือเป็นรายได้สุทธิจากการประกันภัยต่อ</t>
  </si>
  <si>
    <t>หัก: ค่าสินไหมทดแทนรับคืนจากการประกันภัยต่อ</t>
  </si>
  <si>
    <t>ค่าจ้างและค่าบำเหน็จ</t>
  </si>
  <si>
    <t>รวมค่าใช้จ่าย</t>
  </si>
  <si>
    <t>เงินลงทุนในหลักทรัพย์</t>
  </si>
  <si>
    <t>เงินให้กู้ยืม</t>
  </si>
  <si>
    <t>ค่าสินไหมทดแทนและค่าใช้จ่ายในการจัดการสินไหมทดแทน</t>
  </si>
  <si>
    <t>เงินฝากและบัตรเงินฝากสถาบันการเงิน</t>
  </si>
  <si>
    <t>ขายที่ดิน อาคารและอุปกรณ์</t>
  </si>
  <si>
    <t>ซื้อที่ดิน อาคาร และอุปกรณ์</t>
  </si>
  <si>
    <t>ซื้อสินทรัพย์ไม่มีตัวตน</t>
  </si>
  <si>
    <t xml:space="preserve">   - สุทธิจากภาษีเงินได้ (ขาดทุน)</t>
  </si>
  <si>
    <t>ผลต่าง</t>
  </si>
  <si>
    <t>จากการแปลงค่า</t>
  </si>
  <si>
    <t>งบการเงินที่เป็น</t>
  </si>
  <si>
    <t>เงินตราต่างประเทศ</t>
  </si>
  <si>
    <t xml:space="preserve">   หนี้สินตามสัญญาเช่าทางการเงิน</t>
  </si>
  <si>
    <t>รายได้จากการลงทุนสุทธิ</t>
  </si>
  <si>
    <t>31 ธันวาคม 2561</t>
  </si>
  <si>
    <t xml:space="preserve">   อื่นๆ</t>
  </si>
  <si>
    <t xml:space="preserve">ส่วนแบ่งขาดทุนจากเงินลงทุนในบริษัทร่วม </t>
  </si>
  <si>
    <t xml:space="preserve">   ผลต่างของอัตราแลกเปลี่ยนจากการแปลงค่างบการเงิน</t>
  </si>
  <si>
    <t xml:space="preserve">      ที่เป็นเงินตราต่างประเทศ (ขาดทุน)</t>
  </si>
  <si>
    <t>กระแสเงินสดได้มาจาก (ใช้ไปใน) กิจกรรมลงทุน</t>
  </si>
  <si>
    <t>กระแสเงินสดได้มาจาก (ใช้ไปใน) กิจกรรมดำเนินงาน</t>
  </si>
  <si>
    <t>กระแสเงินสดได้มาจาก (ใช้ไปใน) กิจกรรมจัดหาเงิน</t>
  </si>
  <si>
    <t>ยอดคงเหลือ ณ วันที่ 1 มกราคม 2561</t>
  </si>
  <si>
    <t>กำไรสำหรับงวด</t>
  </si>
  <si>
    <t>ยอดคงเหลือ ณ วันที่ 1 มกราคม 2562</t>
  </si>
  <si>
    <t>(ยังไม่ได้ตรวจสอบ</t>
  </si>
  <si>
    <t>(ตรวจสอบแล้ว)</t>
  </si>
  <si>
    <t>แต่สอบทานแล้ว)</t>
  </si>
  <si>
    <t>(ยังไม่ได้ตรวจสอบ แต่สอบทานแล้ว)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</si>
  <si>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</si>
  <si>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</si>
  <si>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กำไรขาดทุนเบ็ดเสร็จอื่นสำหรับงวด (ขาดทุน)</t>
  </si>
  <si>
    <t>3</t>
  </si>
  <si>
    <t>4</t>
  </si>
  <si>
    <t>5</t>
  </si>
  <si>
    <t>12.1</t>
  </si>
  <si>
    <t>15</t>
  </si>
  <si>
    <t>9.3</t>
  </si>
  <si>
    <t>7.4</t>
  </si>
  <si>
    <t>12.2</t>
  </si>
  <si>
    <t xml:space="preserve">   กำไร (ขาดทุน) จากการวัดมูลค่าเงินลงทุนเผื่อขาย</t>
  </si>
  <si>
    <t>องค์ประกอบอื่น</t>
  </si>
  <si>
    <t xml:space="preserve">ของส่วนของเจ้าของ </t>
  </si>
  <si>
    <t>เงินลงทุนเผื่อขาย</t>
  </si>
  <si>
    <t>กำไรขาดทุนเบ็ดเสร็จรวมสำหรับงวด (ขาดทุน)</t>
  </si>
  <si>
    <t>เงินรับจากการออกหุ้นเพิ่มทุน</t>
  </si>
  <si>
    <t>เงินปันผลจ่าย</t>
  </si>
  <si>
    <t xml:space="preserve">         (31 ธันวาคม 2561: หุ้นสามัญ 34,000,000 หุ้น </t>
  </si>
  <si>
    <t xml:space="preserve">         มูลค่าหุ้นละ 10 บาท)</t>
  </si>
  <si>
    <t>16</t>
  </si>
  <si>
    <t>ส่วนเกิน (ต่ำกว่า) ทุน</t>
  </si>
  <si>
    <t>การวัดมูลค่าเงินลงทุนเผื่อขาย</t>
  </si>
  <si>
    <t>ภาษีเงินได้ค้างจ่าย</t>
  </si>
  <si>
    <t>หัก: สำรองเบี้ยประกันภัยที่ยังไม่ถือเป็นรายได้เพิ่ม</t>
  </si>
  <si>
    <t xml:space="preserve">   จากงวดก่อน</t>
  </si>
  <si>
    <t xml:space="preserve">เงินสดสุทธิได้มาจากกิจกรรมดำเนินงาน </t>
  </si>
  <si>
    <t>เงินสดสุทธิใช้ไปในกิจกรรมลงทุน</t>
  </si>
  <si>
    <t xml:space="preserve">เงินสดและรายการเทียบเท่าเงินสดเพิ่มขึ้นสุทธิ </t>
  </si>
  <si>
    <t>17</t>
  </si>
  <si>
    <t xml:space="preserve">      หุ้นสามัญ 35,000,000 หุ้น มูลค่าหุ้นละ 10 บาท</t>
  </si>
  <si>
    <t>19</t>
  </si>
  <si>
    <t>เพิ่มทุนหุ้นสามัญ (หมายเหตุ 17)</t>
  </si>
  <si>
    <t>เงินปันผลจ่าย (หมายเหตุ 20)</t>
  </si>
  <si>
    <t>กำไรขาดทุนเบ็ดเสร็จอื่นสำหรับงวด</t>
  </si>
  <si>
    <t>กำไรจากเงินลงทุน</t>
  </si>
  <si>
    <t>กำไรต่อหุ้น</t>
  </si>
  <si>
    <t xml:space="preserve">กำไรต่อหุ้นขั้นพื้นฐาน </t>
  </si>
  <si>
    <t>ณ วันที่ 30 กันยายน 2562</t>
  </si>
  <si>
    <t>30 กันยายน 2562</t>
  </si>
  <si>
    <t>สำหรับงวดสามเดือนสิ้นสุดวันที่ 30 กันยายน 2562</t>
  </si>
  <si>
    <t>สำหรับงวดเก้าเดือนสิ้นสุดวันที่ 30 กันยายน 2562</t>
  </si>
  <si>
    <t>ยอดคงเหลือ ณ วันที่ 30 กันยายน 2561</t>
  </si>
  <si>
    <t>ยอดคงเหลือ ณ วันที่ 30 กันยายน 2562</t>
  </si>
  <si>
    <t xml:space="preserve">   เจ้าหนี้จากการซื้อหลักทรัพย์</t>
  </si>
  <si>
    <t>ขาดทุนจากการปรับมูลค่ายุติธรรม</t>
  </si>
  <si>
    <t>กำไรขาดทุนเบ็ดเสร็จรวมสำหรับงวด</t>
  </si>
  <si>
    <t xml:space="preserve">ส่วนแบ่งกำไร (ขาดทุน) จากเงินลงทุนในบริษัทร่วม </t>
  </si>
  <si>
    <t>รายได้ (ค่าใช้จ่าย) ภาษีเงินได้</t>
  </si>
  <si>
    <t xml:space="preserve"> - ส่วนเกิน (ต่ำกว่า) ทุนจาก</t>
  </si>
  <si>
    <t>เงินจ่ายเกี่ยวกับการประกันภัยต่อ</t>
  </si>
  <si>
    <t>กำไร (ขาดทุน) สำหรับงวด</t>
  </si>
  <si>
    <t xml:space="preserve">กำไร (ขาดทุน) ต่อหุ้นขั้นพื้นฐาน </t>
  </si>
  <si>
    <t>กำไร (ขาดทุน) ต่อหุ้น</t>
  </si>
  <si>
    <t>กำไร (ขาดทุน) ก่อนภาษีเงินได้</t>
  </si>
  <si>
    <t>กำไรก่อนภาษีเงินได้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</si>
</sst>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0_ ;\-#,##0.00\ "/>
    <numFmt numFmtId="166" formatCode="#,##0;[Red]\(#,##0\)"/>
    <numFmt numFmtId="167" formatCode="_(* #,##0.00_);_(* \(#,##0.00\);_(* &quot;-&quot;_);_(@_)"/>
    <numFmt numFmtId="168" formatCode="_(* #,##0_);_(* \(#,##0\);_(* &quot;-&quot;??_);_(@_)"/>
  </numFmts>
  <fonts count="13" x14ac:knownFonts="1">
    <font>
      <sz val="10"/>
      <color theme="1"/>
      <name val="EYInterstate"/>
      <family val="2"/>
    </font>
    <font>
      <sz val="10"/>
      <color indexed="8"/>
      <name val="EYInterstate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4"/>
      <name val="Cordia New"/>
      <family val="2"/>
    </font>
    <font>
      <u val="singleAccounting"/>
      <sz val="16"/>
      <name val="Angsana New"/>
      <family val="1"/>
    </font>
    <font>
      <sz val="12"/>
      <name val="CordiaUPC"/>
      <family val="2"/>
      <charset val="222"/>
    </font>
    <font>
      <sz val="16"/>
      <color indexed="8"/>
      <name val="Angsana New"/>
      <family val="1"/>
    </font>
    <font>
      <sz val="10"/>
      <name val="Arial"/>
      <family val="2"/>
    </font>
    <font>
      <sz val="10"/>
      <color theme="1"/>
      <name val="EYInterstate"/>
      <family val="2"/>
    </font>
    <font>
      <sz val="16"/>
      <name val="Angsana New"/>
      <family val="1"/>
      <charset val="22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" fontId="8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horizontal="center" vertical="center"/>
    </xf>
    <xf numFmtId="38" fontId="2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horizontal="left" vertical="center"/>
    </xf>
    <xf numFmtId="38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0" fontId="4" fillId="0" borderId="0" xfId="5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38" fontId="3" fillId="0" borderId="5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0" xfId="5" applyNumberFormat="1" applyFont="1" applyFill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left" vertical="center"/>
    </xf>
    <xf numFmtId="0" fontId="3" fillId="0" borderId="0" xfId="5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7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41" fontId="3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38" fontId="2" fillId="0" borderId="0" xfId="0" quotePrefix="1" applyNumberFormat="1" applyFont="1" applyFill="1" applyAlignment="1">
      <alignment horizontal="left" vertical="center"/>
    </xf>
    <xf numFmtId="37" fontId="3" fillId="0" borderId="0" xfId="0" applyNumberFormat="1" applyFont="1" applyFill="1" applyAlignment="1">
      <alignment horizontal="right" vertical="center"/>
    </xf>
    <xf numFmtId="38" fontId="3" fillId="0" borderId="0" xfId="0" quotePrefix="1" applyNumberFormat="1" applyFont="1" applyFill="1" applyAlignment="1">
      <alignment horizontal="left" vertic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Border="1" applyAlignment="1">
      <alignment horizontal="center" vertical="center"/>
    </xf>
    <xf numFmtId="41" fontId="3" fillId="0" borderId="4" xfId="0" applyNumberFormat="1" applyFont="1" applyFill="1" applyBorder="1" applyAlignment="1">
      <alignment horizontal="center" vertical="center"/>
    </xf>
    <xf numFmtId="41" fontId="3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1" fontId="3" fillId="0" borderId="0" xfId="6" quotePrefix="1" applyFont="1" applyFill="1" applyBorder="1" applyAlignment="1">
      <alignment horizontal="center" vertical="center"/>
    </xf>
    <xf numFmtId="49" fontId="3" fillId="0" borderId="0" xfId="6" applyNumberFormat="1" applyFont="1" applyFill="1" applyBorder="1" applyAlignment="1">
      <alignment horizontal="left" vertical="center"/>
    </xf>
    <xf numFmtId="41" fontId="3" fillId="0" borderId="0" xfId="2" quotePrefix="1" applyNumberFormat="1" applyFont="1" applyFill="1" applyBorder="1" applyAlignment="1">
      <alignment horizontal="center" vertical="center"/>
    </xf>
    <xf numFmtId="41" fontId="3" fillId="0" borderId="0" xfId="2" applyNumberFormat="1" applyFont="1" applyFill="1" applyAlignment="1">
      <alignment vertical="center"/>
    </xf>
    <xf numFmtId="49" fontId="3" fillId="0" borderId="0" xfId="0" quotePrefix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1" fontId="3" fillId="0" borderId="0" xfId="2" quotePrefix="1" applyNumberFormat="1" applyFont="1" applyFill="1" applyBorder="1" applyAlignment="1">
      <alignment horizontal="right" vertical="center"/>
    </xf>
    <xf numFmtId="41" fontId="3" fillId="0" borderId="0" xfId="2" applyNumberFormat="1" applyFont="1" applyFill="1" applyAlignment="1">
      <alignment horizontal="right" vertical="center"/>
    </xf>
    <xf numFmtId="41" fontId="3" fillId="0" borderId="0" xfId="2" quotePrefix="1" applyNumberFormat="1" applyFont="1" applyFill="1" applyBorder="1" applyAlignment="1" applyProtection="1">
      <alignment horizontal="center" vertical="center"/>
    </xf>
    <xf numFmtId="49" fontId="3" fillId="0" borderId="0" xfId="0" quotePrefix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3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right" vertical="center"/>
    </xf>
    <xf numFmtId="41" fontId="3" fillId="0" borderId="0" xfId="2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horizontal="right" vertical="center"/>
    </xf>
    <xf numFmtId="41" fontId="3" fillId="0" borderId="2" xfId="2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41" fontId="3" fillId="0" borderId="6" xfId="2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41" fontId="3" fillId="0" borderId="0" xfId="13" applyNumberFormat="1" applyFont="1" applyFill="1" applyAlignment="1">
      <alignment vertical="center"/>
    </xf>
    <xf numFmtId="41" fontId="3" fillId="0" borderId="0" xfId="4" applyNumberFormat="1" applyFont="1" applyFill="1" applyAlignment="1">
      <alignment vertical="center"/>
    </xf>
    <xf numFmtId="41" fontId="3" fillId="0" borderId="0" xfId="4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0" xfId="13" applyFont="1" applyFill="1" applyAlignment="1">
      <alignment vertical="center"/>
    </xf>
    <xf numFmtId="9" fontId="4" fillId="0" borderId="0" xfId="13" applyFont="1" applyFill="1" applyAlignment="1">
      <alignment horizontal="center" vertical="center"/>
    </xf>
    <xf numFmtId="168" fontId="3" fillId="0" borderId="0" xfId="1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4" xfId="0" applyNumberFormat="1" applyFont="1" applyFill="1" applyBorder="1" applyAlignment="1">
      <alignment horizontal="center" vertical="center"/>
    </xf>
    <xf numFmtId="41" fontId="3" fillId="0" borderId="0" xfId="0" applyNumberFormat="1" applyFont="1" applyFill="1" applyAlignment="1">
      <alignment horizontal="center" vertical="center"/>
    </xf>
    <xf numFmtId="49" fontId="2" fillId="0" borderId="0" xfId="6" applyNumberFormat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14">
    <cellStyle name="Comma" xfId="1" builtinId="3"/>
    <cellStyle name="Comma 2" xfId="2"/>
    <cellStyle name="Comma 3" xfId="3"/>
    <cellStyle name="Comma 6" xfId="4"/>
    <cellStyle name="Comma_N097_bs&amp;pl-t_Qtr1'11" xfId="5"/>
    <cellStyle name="Index Number" xfId="6"/>
    <cellStyle name="Normal" xfId="0" builtinId="0"/>
    <cellStyle name="Normal 13" xfId="7"/>
    <cellStyle name="Normal 16" xfId="8"/>
    <cellStyle name="Normal 2" xfId="9"/>
    <cellStyle name="Normal 20" xfId="10"/>
    <cellStyle name="Normal 21" xfId="11"/>
    <cellStyle name="Normal 22" xfId="12"/>
    <cellStyle name="Percent" xfId="13" builtinId="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516731</xdr:colOff>
      <xdr:row>0</xdr:row>
      <xdr:rowOff>247650</xdr:rowOff>
    </xdr:from>
    <xdr:to>
      <xdr:col>10</xdr:col>
      <xdr:colOff>40481</xdr:colOff>
      <xdr:row>3</xdr:row>
      <xdr:rowOff>190500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7F2C0C31-EBE7-4680-9D4E-8FF7DEF58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0200" y="247650"/>
          <a:ext cx="1905000" cy="764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552450</xdr:colOff>
      <xdr:row>29</xdr:row>
      <xdr:rowOff>259556</xdr:rowOff>
    </xdr:from>
    <xdr:to>
      <xdr:col>11</xdr:col>
      <xdr:colOff>9525</xdr:colOff>
      <xdr:row>32</xdr:row>
      <xdr:rowOff>230982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05CA1F7E-4D26-401B-9AFC-102841FF1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5919" y="8201025"/>
          <a:ext cx="1909762" cy="7572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1100138</xdr:colOff>
      <xdr:row>71</xdr:row>
      <xdr:rowOff>152400</xdr:rowOff>
    </xdr:from>
    <xdr:to>
      <xdr:col>9</xdr:col>
      <xdr:colOff>1052513</xdr:colOff>
      <xdr:row>75</xdr:row>
      <xdr:rowOff>145256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7D1F1C37-B36D-44CE-8FD5-2917C1D3DB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683919" y="19095244"/>
          <a:ext cx="2452688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290511</xdr:colOff>
      <xdr:row>25</xdr:row>
      <xdr:rowOff>45243</xdr:rowOff>
    </xdr:from>
    <xdr:to>
      <xdr:col>3</xdr:col>
      <xdr:colOff>600074</xdr:colOff>
      <xdr:row>28</xdr:row>
      <xdr:rowOff>14287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2AB97D4D-9BEB-47F2-A76D-32F080EBB1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981074" y="6891337"/>
          <a:ext cx="2452688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483394</xdr:colOff>
      <xdr:row>1</xdr:row>
      <xdr:rowOff>107156</xdr:rowOff>
    </xdr:from>
    <xdr:to>
      <xdr:col>7</xdr:col>
      <xdr:colOff>564356</xdr:colOff>
      <xdr:row>4</xdr:row>
      <xdr:rowOff>21431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1F464343-E877-499C-8102-BE74CFE17F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8082" y="392906"/>
          <a:ext cx="1890712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173831</xdr:colOff>
      <xdr:row>38</xdr:row>
      <xdr:rowOff>202406</xdr:rowOff>
    </xdr:from>
    <xdr:to>
      <xdr:col>7</xdr:col>
      <xdr:colOff>859631</xdr:colOff>
      <xdr:row>41</xdr:row>
      <xdr:rowOff>116681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938A8C18-E17B-4834-8EB0-B25E136DB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3831" y="11060906"/>
          <a:ext cx="1900238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161925</xdr:colOff>
      <xdr:row>61</xdr:row>
      <xdr:rowOff>142875</xdr:rowOff>
    </xdr:from>
    <xdr:to>
      <xdr:col>7</xdr:col>
      <xdr:colOff>847725</xdr:colOff>
      <xdr:row>64</xdr:row>
      <xdr:rowOff>57150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EA19F6E4-DD47-4E02-91F8-3603257C4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17573625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161925</xdr:colOff>
      <xdr:row>98</xdr:row>
      <xdr:rowOff>142875</xdr:rowOff>
    </xdr:from>
    <xdr:to>
      <xdr:col>7</xdr:col>
      <xdr:colOff>847725</xdr:colOff>
      <xdr:row>101</xdr:row>
      <xdr:rowOff>57150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FE36106-3B86-4798-978E-BF131CF36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28146375"/>
          <a:ext cx="18954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471487</xdr:colOff>
      <xdr:row>121</xdr:row>
      <xdr:rowOff>23812</xdr:rowOff>
    </xdr:from>
    <xdr:to>
      <xdr:col>7</xdr:col>
      <xdr:colOff>566737</xdr:colOff>
      <xdr:row>123</xdr:row>
      <xdr:rowOff>223837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6FA937B8-A372-4FCB-9D00-8E00791C1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34599562"/>
          <a:ext cx="19050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1052512</xdr:colOff>
      <xdr:row>157</xdr:row>
      <xdr:rowOff>47626</xdr:rowOff>
    </xdr:from>
    <xdr:to>
      <xdr:col>9</xdr:col>
      <xdr:colOff>1014412</xdr:colOff>
      <xdr:row>159</xdr:row>
      <xdr:rowOff>276226</xdr:rowOff>
    </xdr:to>
    <xdr:pic>
      <xdr:nvPicPr>
        <xdr:cNvPr id="7" name="Picture 6" hidden="1">
          <a:extLst>
            <a:ext uri="{FF2B5EF4-FFF2-40B4-BE49-F238E27FC236}">
              <a16:creationId xmlns:a16="http://schemas.microsoft.com/office/drawing/2014/main" id="{DB007306-494A-490C-ACA7-686C8B360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4862512" y="44910376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552450</xdr:colOff>
      <xdr:row>116</xdr:row>
      <xdr:rowOff>107156</xdr:rowOff>
    </xdr:from>
    <xdr:to>
      <xdr:col>5</xdr:col>
      <xdr:colOff>561975</xdr:colOff>
      <xdr:row>119</xdr:row>
      <xdr:rowOff>50006</xdr:rowOff>
    </xdr:to>
    <xdr:pic>
      <xdr:nvPicPr>
        <xdr:cNvPr id="8" name="Picture 7" hidden="1">
          <a:extLst>
            <a:ext uri="{FF2B5EF4-FFF2-40B4-BE49-F238E27FC236}">
              <a16:creationId xmlns:a16="http://schemas.microsoft.com/office/drawing/2014/main" id="{0C5498CB-3826-4751-A078-593643D59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933575" y="33254156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314325</xdr:colOff>
      <xdr:row>93</xdr:row>
      <xdr:rowOff>0</xdr:rowOff>
    </xdr:from>
    <xdr:to>
      <xdr:col>3</xdr:col>
      <xdr:colOff>228600</xdr:colOff>
      <xdr:row>95</xdr:row>
      <xdr:rowOff>228600</xdr:rowOff>
    </xdr:to>
    <xdr:pic>
      <xdr:nvPicPr>
        <xdr:cNvPr id="9" name="Picture 8" hidden="1">
          <a:extLst>
            <a:ext uri="{FF2B5EF4-FFF2-40B4-BE49-F238E27FC236}">
              <a16:creationId xmlns:a16="http://schemas.microsoft.com/office/drawing/2014/main" id="{7132018C-278B-4172-A1DC-AAC2541B0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004888" y="26574750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338137</xdr:colOff>
      <xdr:row>55</xdr:row>
      <xdr:rowOff>166687</xdr:rowOff>
    </xdr:from>
    <xdr:to>
      <xdr:col>5</xdr:col>
      <xdr:colOff>347662</xdr:colOff>
      <xdr:row>58</xdr:row>
      <xdr:rowOff>109537</xdr:rowOff>
    </xdr:to>
    <xdr:pic>
      <xdr:nvPicPr>
        <xdr:cNvPr id="10" name="Picture 9" hidden="1">
          <a:extLst>
            <a:ext uri="{FF2B5EF4-FFF2-40B4-BE49-F238E27FC236}">
              <a16:creationId xmlns:a16="http://schemas.microsoft.com/office/drawing/2014/main" id="{3AF5DFE1-63CB-4C04-AB27-02C96BBA6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719262" y="15882937"/>
          <a:ext cx="2438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600075</xdr:colOff>
      <xdr:row>31</xdr:row>
      <xdr:rowOff>261937</xdr:rowOff>
    </xdr:from>
    <xdr:to>
      <xdr:col>3</xdr:col>
      <xdr:colOff>523875</xdr:colOff>
      <xdr:row>34</xdr:row>
      <xdr:rowOff>204787</xdr:rowOff>
    </xdr:to>
    <xdr:pic>
      <xdr:nvPicPr>
        <xdr:cNvPr id="11" name="Picture 10" hidden="1">
          <a:extLst>
            <a:ext uri="{FF2B5EF4-FFF2-40B4-BE49-F238E27FC236}">
              <a16:creationId xmlns:a16="http://schemas.microsoft.com/office/drawing/2014/main" id="{DAE92BA0-8822-48C4-B1C8-10FCDF292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290638" y="9120187"/>
          <a:ext cx="24479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711994</xdr:colOff>
      <xdr:row>1</xdr:row>
      <xdr:rowOff>135730</xdr:rowOff>
    </xdr:from>
    <xdr:to>
      <xdr:col>8</xdr:col>
      <xdr:colOff>340519</xdr:colOff>
      <xdr:row>3</xdr:row>
      <xdr:rowOff>297655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EB2A894E-FF51-49F5-ADBB-33933C5D8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4838" y="445293"/>
          <a:ext cx="19145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207168</xdr:colOff>
      <xdr:row>25</xdr:row>
      <xdr:rowOff>16669</xdr:rowOff>
    </xdr:from>
    <xdr:to>
      <xdr:col>10</xdr:col>
      <xdr:colOff>378618</xdr:colOff>
      <xdr:row>27</xdr:row>
      <xdr:rowOff>211931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D7CD7440-AB81-4365-AD3A-B0A503915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05387" y="7755732"/>
          <a:ext cx="2457450" cy="8143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666751</xdr:colOff>
      <xdr:row>1</xdr:row>
      <xdr:rowOff>88447</xdr:rowOff>
    </xdr:from>
    <xdr:to>
      <xdr:col>7</xdr:col>
      <xdr:colOff>91169</xdr:colOff>
      <xdr:row>4</xdr:row>
      <xdr:rowOff>2722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755766F8-9A34-4AC5-A1BA-40CFF244B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0322" y="374197"/>
          <a:ext cx="1887311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937534</xdr:colOff>
      <xdr:row>23</xdr:row>
      <xdr:rowOff>224518</xdr:rowOff>
    </xdr:from>
    <xdr:to>
      <xdr:col>8</xdr:col>
      <xdr:colOff>747033</xdr:colOff>
      <xdr:row>26</xdr:row>
      <xdr:rowOff>167368</xdr:rowOff>
    </xdr:to>
    <xdr:pic>
      <xdr:nvPicPr>
        <xdr:cNvPr id="3" name="Picture 2" hidden="1">
          <a:extLst>
            <a:ext uri="{FF2B5EF4-FFF2-40B4-BE49-F238E27FC236}">
              <a16:creationId xmlns:a16="http://schemas.microsoft.com/office/drawing/2014/main" id="{1A45C93F-19EC-45C7-B3D1-CEBB9A7D6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3931105" y="6796768"/>
          <a:ext cx="2422071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showGridLines="0" tabSelected="1" view="pageBreakPreview" topLeftCell="A21" zoomScaleSheetLayoutView="100" workbookViewId="0">
      <selection activeCell="N27" sqref="N27"/>
    </sheetView>
  </sheetViews>
  <sheetFormatPr defaultColWidth="9" defaultRowHeight="21.95" customHeight="1" x14ac:dyDescent="0.25"/>
  <cols>
    <col min="1" max="2" width="9" style="8"/>
    <col min="3" max="3" width="19" style="8" customWidth="1"/>
    <col min="4" max="4" width="8.875" style="8" customWidth="1"/>
    <col min="5" max="5" width="0.875" style="8" customWidth="1"/>
    <col min="6" max="6" width="16.25" style="8" customWidth="1"/>
    <col min="7" max="7" width="0.875" style="39" customWidth="1"/>
    <col min="8" max="8" width="14.625" style="8" customWidth="1"/>
    <col min="9" max="9" width="0.875" style="8" customWidth="1"/>
    <col min="10" max="10" width="15.625" style="8" customWidth="1"/>
    <col min="11" max="11" width="0.875" style="8" customWidth="1"/>
    <col min="12" max="12" width="14.625" style="8" customWidth="1"/>
    <col min="13" max="13" width="0.875" style="8" customWidth="1"/>
    <col min="14" max="16384" width="9" style="8"/>
  </cols>
  <sheetData>
    <row r="1" spans="1:14" s="20" customFormat="1" ht="21.95" customHeight="1" x14ac:dyDescent="0.25">
      <c r="A1" s="117" t="s">
        <v>0</v>
      </c>
      <c r="B1" s="117"/>
      <c r="C1" s="117"/>
      <c r="D1" s="117"/>
      <c r="E1" s="117"/>
      <c r="F1" s="117"/>
      <c r="G1" s="117"/>
      <c r="H1" s="117"/>
    </row>
    <row r="2" spans="1:14" s="21" customFormat="1" ht="21.95" customHeight="1" x14ac:dyDescent="0.25">
      <c r="A2" s="117" t="s">
        <v>1</v>
      </c>
      <c r="B2" s="117"/>
      <c r="C2" s="117"/>
      <c r="D2" s="117"/>
      <c r="E2" s="117"/>
      <c r="F2" s="117"/>
      <c r="G2" s="117"/>
      <c r="H2" s="117"/>
    </row>
    <row r="3" spans="1:14" s="20" customFormat="1" ht="21.95" customHeight="1" x14ac:dyDescent="0.25">
      <c r="A3" s="117" t="s">
        <v>169</v>
      </c>
      <c r="B3" s="117"/>
      <c r="C3" s="117"/>
      <c r="D3" s="117"/>
      <c r="E3" s="117"/>
      <c r="F3" s="117"/>
      <c r="G3" s="117"/>
      <c r="H3" s="117"/>
    </row>
    <row r="4" spans="1:14" s="21" customFormat="1" ht="21.95" customHeight="1" x14ac:dyDescent="0.25">
      <c r="A4" s="22"/>
      <c r="G4" s="118"/>
      <c r="H4" s="118"/>
      <c r="K4" s="10"/>
      <c r="L4" s="44" t="s">
        <v>2</v>
      </c>
    </row>
    <row r="5" spans="1:14" s="21" customFormat="1" ht="21.95" customHeight="1" x14ac:dyDescent="0.25">
      <c r="A5" s="22"/>
      <c r="F5" s="120" t="s">
        <v>61</v>
      </c>
      <c r="G5" s="120"/>
      <c r="H5" s="120"/>
      <c r="K5" s="10"/>
      <c r="L5" s="10"/>
    </row>
    <row r="6" spans="1:14" s="21" customFormat="1" ht="21.95" customHeight="1" x14ac:dyDescent="0.25">
      <c r="A6" s="22"/>
      <c r="F6" s="119" t="s">
        <v>75</v>
      </c>
      <c r="G6" s="119"/>
      <c r="H6" s="119"/>
      <c r="J6" s="119" t="s">
        <v>3</v>
      </c>
      <c r="K6" s="119"/>
      <c r="L6" s="119"/>
    </row>
    <row r="7" spans="1:14" s="21" customFormat="1" ht="21.95" customHeight="1" x14ac:dyDescent="0.25">
      <c r="A7" s="23"/>
      <c r="B7" s="24"/>
      <c r="C7" s="24"/>
      <c r="D7" s="41" t="s">
        <v>4</v>
      </c>
      <c r="E7" s="16"/>
      <c r="F7" s="42" t="s">
        <v>170</v>
      </c>
      <c r="G7" s="45"/>
      <c r="H7" s="42" t="s">
        <v>116</v>
      </c>
      <c r="I7" s="37"/>
      <c r="J7" s="42" t="s">
        <v>170</v>
      </c>
      <c r="K7" s="45"/>
      <c r="L7" s="42" t="s">
        <v>116</v>
      </c>
    </row>
    <row r="8" spans="1:14" s="21" customFormat="1" ht="21.95" customHeight="1" x14ac:dyDescent="0.25">
      <c r="A8" s="23"/>
      <c r="B8" s="24"/>
      <c r="C8" s="24"/>
      <c r="D8" s="16"/>
      <c r="E8" s="16"/>
      <c r="F8" s="100" t="s">
        <v>127</v>
      </c>
      <c r="G8" s="100"/>
      <c r="H8" s="101" t="s">
        <v>128</v>
      </c>
      <c r="I8" s="37"/>
      <c r="J8" s="100" t="s">
        <v>127</v>
      </c>
      <c r="K8" s="100"/>
      <c r="L8" s="101" t="s">
        <v>128</v>
      </c>
    </row>
    <row r="9" spans="1:14" s="21" customFormat="1" ht="21.95" customHeight="1" x14ac:dyDescent="0.25">
      <c r="A9" s="23"/>
      <c r="B9" s="24"/>
      <c r="C9" s="24"/>
      <c r="D9" s="16"/>
      <c r="E9" s="16"/>
      <c r="F9" s="100" t="s">
        <v>129</v>
      </c>
      <c r="G9" s="100"/>
      <c r="H9" s="100"/>
      <c r="I9" s="37"/>
      <c r="J9" s="100" t="s">
        <v>129</v>
      </c>
      <c r="K9" s="100"/>
      <c r="L9" s="100"/>
    </row>
    <row r="10" spans="1:14" s="21" customFormat="1" ht="21.95" customHeight="1" x14ac:dyDescent="0.25">
      <c r="A10" s="4" t="s">
        <v>5</v>
      </c>
      <c r="B10" s="22"/>
      <c r="C10" s="22"/>
      <c r="D10" s="22"/>
      <c r="E10" s="22"/>
      <c r="F10" s="22"/>
      <c r="G10" s="46"/>
      <c r="H10" s="25"/>
      <c r="I10" s="22"/>
      <c r="J10" s="25"/>
      <c r="K10" s="25"/>
      <c r="L10" s="25"/>
    </row>
    <row r="11" spans="1:14" s="21" customFormat="1" ht="21.95" customHeight="1" x14ac:dyDescent="0.25">
      <c r="A11" s="5" t="s">
        <v>6</v>
      </c>
      <c r="B11" s="11"/>
      <c r="C11" s="11"/>
      <c r="D11" s="11" t="s">
        <v>134</v>
      </c>
      <c r="E11" s="11"/>
      <c r="F11" s="10">
        <v>133903988</v>
      </c>
      <c r="G11" s="9"/>
      <c r="H11" s="10">
        <v>119443830</v>
      </c>
      <c r="I11" s="10"/>
      <c r="J11" s="10">
        <v>133903988</v>
      </c>
      <c r="K11" s="12"/>
      <c r="L11" s="10">
        <v>119443830</v>
      </c>
      <c r="N11" s="10"/>
    </row>
    <row r="12" spans="1:14" s="21" customFormat="1" ht="21.95" customHeight="1" x14ac:dyDescent="0.25">
      <c r="A12" s="5" t="s">
        <v>93</v>
      </c>
      <c r="B12" s="11"/>
      <c r="C12" s="11"/>
      <c r="D12" s="11" t="s">
        <v>135</v>
      </c>
      <c r="E12" s="11"/>
      <c r="F12" s="10">
        <v>364027418</v>
      </c>
      <c r="G12" s="9"/>
      <c r="H12" s="10">
        <v>441292191</v>
      </c>
      <c r="I12" s="10"/>
      <c r="J12" s="10">
        <v>364027418</v>
      </c>
      <c r="K12" s="12"/>
      <c r="L12" s="10">
        <v>441292191</v>
      </c>
      <c r="N12" s="10"/>
    </row>
    <row r="13" spans="1:14" s="21" customFormat="1" ht="21.95" customHeight="1" x14ac:dyDescent="0.25">
      <c r="A13" s="5" t="s">
        <v>59</v>
      </c>
      <c r="B13" s="11"/>
      <c r="C13" s="11"/>
      <c r="D13" s="11"/>
      <c r="E13" s="11"/>
      <c r="F13" s="10">
        <v>9548570</v>
      </c>
      <c r="G13" s="9"/>
      <c r="H13" s="10">
        <v>7176640</v>
      </c>
      <c r="I13" s="10"/>
      <c r="J13" s="10">
        <v>9548570</v>
      </c>
      <c r="K13" s="12"/>
      <c r="L13" s="10">
        <v>7176640</v>
      </c>
      <c r="N13" s="10"/>
    </row>
    <row r="14" spans="1:14" s="21" customFormat="1" ht="21.95" customHeight="1" x14ac:dyDescent="0.25">
      <c r="A14" s="5" t="s">
        <v>60</v>
      </c>
      <c r="B14" s="11"/>
      <c r="C14" s="11"/>
      <c r="D14" s="11" t="s">
        <v>136</v>
      </c>
      <c r="E14" s="11"/>
      <c r="F14" s="10">
        <v>560260277</v>
      </c>
      <c r="G14" s="9"/>
      <c r="H14" s="10">
        <v>451918948</v>
      </c>
      <c r="I14" s="10"/>
      <c r="J14" s="10">
        <v>560260277</v>
      </c>
      <c r="K14" s="12"/>
      <c r="L14" s="10">
        <v>451918948</v>
      </c>
      <c r="N14" s="10"/>
    </row>
    <row r="15" spans="1:14" s="21" customFormat="1" ht="21.95" customHeight="1" x14ac:dyDescent="0.25">
      <c r="A15" s="5" t="s">
        <v>89</v>
      </c>
      <c r="B15" s="11"/>
      <c r="C15" s="11"/>
      <c r="D15" s="11" t="s">
        <v>74</v>
      </c>
      <c r="E15" s="11"/>
      <c r="F15" s="10">
        <v>416059414</v>
      </c>
      <c r="G15" s="9"/>
      <c r="H15" s="10">
        <v>579118997</v>
      </c>
      <c r="I15" s="10"/>
      <c r="J15" s="10">
        <v>416059414</v>
      </c>
      <c r="K15" s="12"/>
      <c r="L15" s="10">
        <v>579118997</v>
      </c>
      <c r="N15" s="10"/>
    </row>
    <row r="16" spans="1:14" s="21" customFormat="1" ht="21.95" customHeight="1" x14ac:dyDescent="0.25">
      <c r="A16" s="5" t="s">
        <v>7</v>
      </c>
      <c r="B16" s="11"/>
      <c r="C16" s="11"/>
      <c r="D16" s="11"/>
      <c r="E16" s="11"/>
      <c r="F16" s="10"/>
      <c r="G16" s="9"/>
      <c r="H16" s="10"/>
      <c r="I16" s="12"/>
      <c r="J16" s="10"/>
      <c r="K16" s="10"/>
      <c r="L16" s="10"/>
    </row>
    <row r="17" spans="1:14" s="21" customFormat="1" ht="21.95" customHeight="1" x14ac:dyDescent="0.25">
      <c r="A17" s="5" t="s">
        <v>8</v>
      </c>
      <c r="B17" s="11"/>
      <c r="C17" s="11"/>
      <c r="D17" s="11" t="s">
        <v>78</v>
      </c>
      <c r="E17" s="11"/>
      <c r="F17" s="10">
        <v>3117354898</v>
      </c>
      <c r="G17" s="9"/>
      <c r="H17" s="10">
        <f>2765599227+55224595</f>
        <v>2820823822</v>
      </c>
      <c r="I17" s="12"/>
      <c r="J17" s="10">
        <v>3062130303</v>
      </c>
      <c r="K17" s="10"/>
      <c r="L17" s="10">
        <v>2765599227</v>
      </c>
    </row>
    <row r="18" spans="1:14" s="21" customFormat="1" ht="21.95" customHeight="1" x14ac:dyDescent="0.25">
      <c r="A18" s="5" t="s">
        <v>9</v>
      </c>
      <c r="B18" s="11"/>
      <c r="C18" s="11"/>
      <c r="D18" s="11" t="s">
        <v>80</v>
      </c>
      <c r="E18" s="11"/>
      <c r="F18" s="10">
        <v>948561</v>
      </c>
      <c r="G18" s="9"/>
      <c r="H18" s="10">
        <v>592076</v>
      </c>
      <c r="I18" s="12"/>
      <c r="J18" s="10">
        <v>948561</v>
      </c>
      <c r="K18" s="10"/>
      <c r="L18" s="10">
        <v>592076</v>
      </c>
      <c r="N18" s="10"/>
    </row>
    <row r="19" spans="1:14" s="21" customFormat="1" ht="21.95" customHeight="1" x14ac:dyDescent="0.25">
      <c r="A19" s="5" t="s">
        <v>10</v>
      </c>
      <c r="B19" s="11"/>
      <c r="C19" s="11"/>
      <c r="D19" s="11" t="s">
        <v>77</v>
      </c>
      <c r="E19" s="11"/>
      <c r="F19" s="10">
        <v>28131589</v>
      </c>
      <c r="G19" s="9"/>
      <c r="H19" s="10">
        <v>32466779</v>
      </c>
      <c r="I19" s="12"/>
      <c r="J19" s="10">
        <v>43256079</v>
      </c>
      <c r="K19" s="10"/>
      <c r="L19" s="10">
        <v>43256079</v>
      </c>
      <c r="N19" s="10"/>
    </row>
    <row r="20" spans="1:14" s="21" customFormat="1" ht="21.95" customHeight="1" x14ac:dyDescent="0.25">
      <c r="A20" s="5" t="s">
        <v>71</v>
      </c>
      <c r="B20" s="11"/>
      <c r="C20" s="11"/>
      <c r="D20" s="11" t="s">
        <v>90</v>
      </c>
      <c r="E20" s="11"/>
      <c r="F20" s="10">
        <v>248310575</v>
      </c>
      <c r="G20" s="9"/>
      <c r="H20" s="10">
        <v>258354225</v>
      </c>
      <c r="I20" s="12"/>
      <c r="J20" s="10">
        <v>248310575</v>
      </c>
      <c r="K20" s="10"/>
      <c r="L20" s="10">
        <v>258354225</v>
      </c>
      <c r="N20" s="10"/>
    </row>
    <row r="21" spans="1:14" s="21" customFormat="1" ht="21.95" customHeight="1" x14ac:dyDescent="0.25">
      <c r="A21" s="5" t="s">
        <v>72</v>
      </c>
      <c r="B21" s="11"/>
      <c r="C21" s="11"/>
      <c r="D21" s="11" t="s">
        <v>81</v>
      </c>
      <c r="E21" s="11"/>
      <c r="F21" s="10">
        <v>54426436</v>
      </c>
      <c r="G21" s="9"/>
      <c r="H21" s="10">
        <v>57420913</v>
      </c>
      <c r="I21" s="12"/>
      <c r="J21" s="10">
        <v>54426436</v>
      </c>
      <c r="K21" s="10"/>
      <c r="L21" s="10">
        <v>57420913</v>
      </c>
      <c r="N21" s="10"/>
    </row>
    <row r="22" spans="1:14" s="21" customFormat="1" ht="21.95" customHeight="1" x14ac:dyDescent="0.25">
      <c r="A22" s="5" t="s">
        <v>92</v>
      </c>
      <c r="B22" s="11"/>
      <c r="C22" s="11"/>
      <c r="D22" s="11" t="s">
        <v>137</v>
      </c>
      <c r="E22" s="11"/>
      <c r="F22" s="10">
        <v>203262473</v>
      </c>
      <c r="G22" s="9"/>
      <c r="H22" s="10">
        <v>181256430</v>
      </c>
      <c r="I22" s="12"/>
      <c r="J22" s="10">
        <v>200237575</v>
      </c>
      <c r="K22" s="10"/>
      <c r="L22" s="10">
        <v>179098570</v>
      </c>
      <c r="N22" s="10"/>
    </row>
    <row r="23" spans="1:14" s="21" customFormat="1" ht="21.95" customHeight="1" x14ac:dyDescent="0.25">
      <c r="A23" s="5" t="s">
        <v>11</v>
      </c>
      <c r="B23" s="11"/>
      <c r="C23" s="11"/>
      <c r="D23" s="11"/>
      <c r="E23" s="11"/>
      <c r="F23" s="10"/>
      <c r="G23" s="9"/>
      <c r="H23" s="10"/>
      <c r="I23" s="12"/>
      <c r="J23" s="10"/>
      <c r="K23" s="10"/>
      <c r="L23" s="10"/>
      <c r="N23" s="10"/>
    </row>
    <row r="24" spans="1:14" s="21" customFormat="1" ht="21.95" customHeight="1" x14ac:dyDescent="0.25">
      <c r="A24" s="6" t="s">
        <v>73</v>
      </c>
      <c r="B24" s="11"/>
      <c r="C24" s="11"/>
      <c r="D24" s="11" t="s">
        <v>91</v>
      </c>
      <c r="E24" s="11"/>
      <c r="F24" s="10">
        <v>135085320</v>
      </c>
      <c r="G24" s="9"/>
      <c r="H24" s="10">
        <v>117409834</v>
      </c>
      <c r="I24" s="12"/>
      <c r="J24" s="10">
        <v>135085320</v>
      </c>
      <c r="K24" s="10"/>
      <c r="L24" s="10">
        <v>117409834</v>
      </c>
      <c r="N24" s="10"/>
    </row>
    <row r="25" spans="1:14" s="21" customFormat="1" ht="21.95" customHeight="1" x14ac:dyDescent="0.25">
      <c r="A25" s="6" t="s">
        <v>87</v>
      </c>
      <c r="B25" s="11"/>
      <c r="C25" s="11"/>
      <c r="D25" s="11"/>
      <c r="E25" s="11"/>
      <c r="F25" s="10">
        <v>94645168</v>
      </c>
      <c r="G25" s="9"/>
      <c r="H25" s="10">
        <v>21732674</v>
      </c>
      <c r="I25" s="12"/>
      <c r="J25" s="10">
        <v>94645168</v>
      </c>
      <c r="K25" s="10"/>
      <c r="L25" s="10">
        <v>21732674</v>
      </c>
      <c r="N25" s="10"/>
    </row>
    <row r="26" spans="1:14" s="21" customFormat="1" ht="21.95" customHeight="1" x14ac:dyDescent="0.25">
      <c r="A26" s="6" t="s">
        <v>117</v>
      </c>
      <c r="B26" s="11"/>
      <c r="C26" s="11"/>
      <c r="D26" s="11"/>
      <c r="E26" s="11"/>
      <c r="F26" s="10">
        <v>146929618</v>
      </c>
      <c r="G26" s="9"/>
      <c r="H26" s="10">
        <v>138987912</v>
      </c>
      <c r="I26" s="12"/>
      <c r="J26" s="10">
        <v>146929618</v>
      </c>
      <c r="K26" s="10"/>
      <c r="L26" s="10">
        <v>138987912</v>
      </c>
      <c r="N26" s="10"/>
    </row>
    <row r="27" spans="1:14" s="21" customFormat="1" ht="21.95" customHeight="1" thickBot="1" x14ac:dyDescent="0.3">
      <c r="A27" s="4" t="s">
        <v>12</v>
      </c>
      <c r="B27" s="22"/>
      <c r="C27" s="22"/>
      <c r="D27" s="22"/>
      <c r="E27" s="22"/>
      <c r="F27" s="18">
        <f>SUM(F11:F26)</f>
        <v>5512894305</v>
      </c>
      <c r="G27" s="9"/>
      <c r="H27" s="18">
        <f>SUM(H11:H26)</f>
        <v>5227995271</v>
      </c>
      <c r="I27" s="28"/>
      <c r="J27" s="18">
        <f>SUM(J11:J26)</f>
        <v>5469769302</v>
      </c>
      <c r="K27" s="10"/>
      <c r="L27" s="18">
        <f>SUM(L11:L26)</f>
        <v>5181402116</v>
      </c>
      <c r="M27" s="29"/>
      <c r="N27" s="10"/>
    </row>
    <row r="28" spans="1:14" s="21" customFormat="1" ht="21.95" customHeight="1" thickTop="1" x14ac:dyDescent="0.25">
      <c r="A28" s="23"/>
      <c r="B28" s="22"/>
      <c r="C28" s="22"/>
      <c r="D28" s="22"/>
      <c r="E28" s="22"/>
      <c r="F28" s="22"/>
      <c r="G28" s="9"/>
      <c r="H28" s="10"/>
      <c r="I28" s="22"/>
      <c r="J28" s="10"/>
      <c r="K28" s="10"/>
      <c r="L28" s="10"/>
      <c r="M28" s="26"/>
    </row>
    <row r="29" spans="1:14" s="21" customFormat="1" ht="21.95" customHeight="1" x14ac:dyDescent="0.25">
      <c r="A29" s="30" t="s">
        <v>13</v>
      </c>
      <c r="B29" s="22"/>
      <c r="C29" s="22"/>
      <c r="D29" s="22"/>
      <c r="E29" s="22"/>
      <c r="F29" s="22"/>
      <c r="G29" s="9"/>
      <c r="H29" s="10"/>
      <c r="I29" s="22"/>
      <c r="J29" s="10"/>
      <c r="K29" s="10"/>
      <c r="L29" s="10"/>
    </row>
    <row r="30" spans="1:14" s="20" customFormat="1" ht="21.6" customHeight="1" x14ac:dyDescent="0.25">
      <c r="A30" s="4" t="s">
        <v>0</v>
      </c>
      <c r="B30" s="4"/>
      <c r="C30" s="4"/>
      <c r="D30" s="4"/>
      <c r="E30" s="4"/>
      <c r="F30" s="4"/>
      <c r="G30" s="47"/>
      <c r="H30" s="4"/>
      <c r="I30" s="4"/>
      <c r="J30" s="4"/>
      <c r="K30" s="4"/>
      <c r="L30" s="4"/>
    </row>
    <row r="31" spans="1:14" s="21" customFormat="1" ht="21.6" customHeight="1" x14ac:dyDescent="0.25">
      <c r="A31" s="4" t="s">
        <v>14</v>
      </c>
      <c r="B31" s="4"/>
      <c r="C31" s="4"/>
      <c r="D31" s="4"/>
      <c r="E31" s="4"/>
      <c r="F31" s="4"/>
      <c r="G31" s="47"/>
      <c r="H31" s="4"/>
      <c r="I31" s="4"/>
      <c r="J31" s="4"/>
      <c r="K31" s="4"/>
      <c r="L31" s="4"/>
    </row>
    <row r="32" spans="1:14" s="20" customFormat="1" ht="21.6" customHeight="1" x14ac:dyDescent="0.25">
      <c r="A32" s="117" t="s">
        <v>169</v>
      </c>
      <c r="B32" s="117"/>
      <c r="C32" s="117"/>
      <c r="D32" s="117"/>
      <c r="E32" s="117"/>
      <c r="F32" s="117"/>
      <c r="G32" s="117"/>
      <c r="H32" s="117"/>
    </row>
    <row r="33" spans="1:14" s="21" customFormat="1" ht="21.6" customHeight="1" x14ac:dyDescent="0.25">
      <c r="A33" s="22"/>
      <c r="G33" s="118"/>
      <c r="H33" s="118"/>
      <c r="K33" s="10"/>
      <c r="L33" s="44" t="s">
        <v>2</v>
      </c>
    </row>
    <row r="34" spans="1:14" s="21" customFormat="1" ht="21.6" customHeight="1" x14ac:dyDescent="0.25">
      <c r="A34" s="22"/>
      <c r="F34" s="120" t="s">
        <v>61</v>
      </c>
      <c r="G34" s="120"/>
      <c r="H34" s="120"/>
      <c r="K34" s="10"/>
      <c r="L34" s="10"/>
    </row>
    <row r="35" spans="1:14" s="21" customFormat="1" ht="21.6" customHeight="1" x14ac:dyDescent="0.25">
      <c r="A35" s="22"/>
      <c r="F35" s="119" t="s">
        <v>75</v>
      </c>
      <c r="G35" s="119"/>
      <c r="H35" s="119"/>
      <c r="J35" s="119" t="s">
        <v>3</v>
      </c>
      <c r="K35" s="119"/>
      <c r="L35" s="119"/>
    </row>
    <row r="36" spans="1:14" s="21" customFormat="1" ht="21.6" customHeight="1" x14ac:dyDescent="0.25">
      <c r="A36" s="23"/>
      <c r="B36" s="24"/>
      <c r="C36" s="24"/>
      <c r="D36" s="41" t="s">
        <v>4</v>
      </c>
      <c r="E36" s="16"/>
      <c r="F36" s="42" t="s">
        <v>170</v>
      </c>
      <c r="G36" s="45"/>
      <c r="H36" s="42" t="s">
        <v>116</v>
      </c>
      <c r="I36" s="37"/>
      <c r="J36" s="42" t="s">
        <v>170</v>
      </c>
      <c r="K36" s="45"/>
      <c r="L36" s="42" t="s">
        <v>116</v>
      </c>
    </row>
    <row r="37" spans="1:14" s="21" customFormat="1" ht="21.6" customHeight="1" x14ac:dyDescent="0.25">
      <c r="A37" s="23"/>
      <c r="B37" s="24"/>
      <c r="C37" s="24"/>
      <c r="D37" s="16"/>
      <c r="E37" s="16"/>
      <c r="F37" s="100" t="s">
        <v>127</v>
      </c>
      <c r="G37" s="100"/>
      <c r="H37" s="101" t="s">
        <v>128</v>
      </c>
      <c r="I37" s="37"/>
      <c r="J37" s="100" t="s">
        <v>127</v>
      </c>
      <c r="K37" s="100"/>
      <c r="L37" s="101" t="s">
        <v>128</v>
      </c>
    </row>
    <row r="38" spans="1:14" s="21" customFormat="1" ht="21.6" customHeight="1" x14ac:dyDescent="0.25">
      <c r="A38" s="23"/>
      <c r="B38" s="24"/>
      <c r="C38" s="24"/>
      <c r="D38" s="16"/>
      <c r="E38" s="16"/>
      <c r="F38" s="100" t="s">
        <v>129</v>
      </c>
      <c r="G38" s="100"/>
      <c r="H38" s="100"/>
      <c r="I38" s="37"/>
      <c r="J38" s="100" t="s">
        <v>129</v>
      </c>
      <c r="K38" s="100"/>
      <c r="L38" s="100"/>
    </row>
    <row r="39" spans="1:14" s="21" customFormat="1" ht="21.6" customHeight="1" x14ac:dyDescent="0.25">
      <c r="A39" s="19" t="s">
        <v>63</v>
      </c>
      <c r="B39" s="24"/>
      <c r="C39" s="24"/>
      <c r="D39" s="24"/>
      <c r="E39" s="24"/>
      <c r="F39" s="24"/>
      <c r="G39" s="2"/>
      <c r="H39" s="3"/>
      <c r="I39" s="24"/>
      <c r="J39" s="1"/>
      <c r="K39" s="2"/>
      <c r="L39" s="3"/>
    </row>
    <row r="40" spans="1:14" s="21" customFormat="1" ht="21.6" customHeight="1" x14ac:dyDescent="0.25">
      <c r="A40" s="4" t="s">
        <v>15</v>
      </c>
      <c r="B40" s="22"/>
      <c r="C40" s="22"/>
      <c r="D40" s="22"/>
      <c r="E40" s="22"/>
      <c r="F40" s="22"/>
      <c r="G40" s="48"/>
      <c r="H40" s="43"/>
      <c r="I40" s="22"/>
      <c r="J40" s="43"/>
      <c r="K40" s="31"/>
      <c r="L40" s="31"/>
    </row>
    <row r="41" spans="1:14" s="21" customFormat="1" ht="21.6" customHeight="1" x14ac:dyDescent="0.25">
      <c r="A41" s="5" t="s">
        <v>17</v>
      </c>
      <c r="B41" s="11"/>
      <c r="C41" s="11"/>
      <c r="D41" s="11" t="s">
        <v>69</v>
      </c>
      <c r="E41" s="11"/>
      <c r="F41" s="10">
        <v>2398376738</v>
      </c>
      <c r="G41" s="9"/>
      <c r="H41" s="10">
        <v>2196320380</v>
      </c>
      <c r="I41" s="12"/>
      <c r="J41" s="10">
        <v>2398376738</v>
      </c>
      <c r="K41" s="10"/>
      <c r="L41" s="10">
        <v>2196320380</v>
      </c>
    </row>
    <row r="42" spans="1:14" s="21" customFormat="1" ht="21.6" customHeight="1" x14ac:dyDescent="0.25">
      <c r="A42" s="5" t="s">
        <v>16</v>
      </c>
      <c r="B42" s="11"/>
      <c r="C42" s="11"/>
      <c r="D42" s="11" t="s">
        <v>138</v>
      </c>
      <c r="E42" s="11"/>
      <c r="F42" s="10">
        <v>717578565</v>
      </c>
      <c r="G42" s="9"/>
      <c r="H42" s="10">
        <v>674431561</v>
      </c>
      <c r="I42" s="10"/>
      <c r="J42" s="10">
        <v>717578565</v>
      </c>
      <c r="K42" s="12"/>
      <c r="L42" s="10">
        <v>674431561</v>
      </c>
      <c r="N42" s="10"/>
    </row>
    <row r="43" spans="1:14" s="21" customFormat="1" ht="21.6" customHeight="1" x14ac:dyDescent="0.25">
      <c r="A43" s="5" t="s">
        <v>154</v>
      </c>
      <c r="B43" s="11"/>
      <c r="C43" s="11"/>
      <c r="D43" s="11"/>
      <c r="E43" s="11"/>
      <c r="F43" s="10">
        <v>12862581</v>
      </c>
      <c r="G43" s="9"/>
      <c r="H43" s="10">
        <v>0</v>
      </c>
      <c r="I43" s="10"/>
      <c r="J43" s="10">
        <v>12862581</v>
      </c>
      <c r="K43" s="12"/>
      <c r="L43" s="10">
        <v>0</v>
      </c>
      <c r="N43" s="10"/>
    </row>
    <row r="44" spans="1:14" s="21" customFormat="1" ht="21.6" customHeight="1" x14ac:dyDescent="0.25">
      <c r="A44" s="5" t="s">
        <v>88</v>
      </c>
      <c r="B44" s="11"/>
      <c r="C44" s="11"/>
      <c r="D44" s="11" t="s">
        <v>151</v>
      </c>
      <c r="E44" s="11"/>
      <c r="F44" s="10">
        <v>66672384</v>
      </c>
      <c r="G44" s="9"/>
      <c r="H44" s="10">
        <v>50076495</v>
      </c>
      <c r="I44" s="10"/>
      <c r="J44" s="10">
        <v>66672384</v>
      </c>
      <c r="K44" s="12"/>
      <c r="L44" s="10">
        <v>50076495</v>
      </c>
      <c r="N44" s="10"/>
    </row>
    <row r="45" spans="1:14" s="21" customFormat="1" ht="21.6" customHeight="1" x14ac:dyDescent="0.25">
      <c r="A45" s="5" t="s">
        <v>18</v>
      </c>
      <c r="B45" s="11"/>
      <c r="C45" s="11"/>
      <c r="D45" s="11"/>
      <c r="E45" s="11"/>
      <c r="F45" s="10"/>
      <c r="G45" s="9"/>
      <c r="H45" s="10"/>
      <c r="I45" s="12"/>
      <c r="J45" s="10"/>
      <c r="K45" s="10"/>
      <c r="L45" s="10"/>
      <c r="N45" s="10"/>
    </row>
    <row r="46" spans="1:14" s="21" customFormat="1" ht="21.6" customHeight="1" x14ac:dyDescent="0.25">
      <c r="A46" s="5" t="s">
        <v>19</v>
      </c>
      <c r="B46" s="11"/>
      <c r="C46" s="11"/>
      <c r="D46" s="11"/>
      <c r="E46" s="11"/>
      <c r="F46" s="10">
        <v>70865032</v>
      </c>
      <c r="G46" s="9"/>
      <c r="H46" s="10">
        <v>71796074</v>
      </c>
      <c r="I46" s="12"/>
      <c r="J46" s="10">
        <v>70865032</v>
      </c>
      <c r="K46" s="10"/>
      <c r="L46" s="10">
        <v>71796074</v>
      </c>
      <c r="N46" s="10"/>
    </row>
    <row r="47" spans="1:14" s="21" customFormat="1" ht="21.6" customHeight="1" x14ac:dyDescent="0.25">
      <c r="A47" s="6" t="s">
        <v>20</v>
      </c>
      <c r="B47" s="11"/>
      <c r="C47" s="11"/>
      <c r="F47" s="10">
        <v>66675837</v>
      </c>
      <c r="G47" s="9"/>
      <c r="H47" s="10">
        <v>83753471</v>
      </c>
      <c r="I47" s="12"/>
      <c r="J47" s="10">
        <v>66675837</v>
      </c>
      <c r="K47" s="10"/>
      <c r="L47" s="10">
        <v>83753471</v>
      </c>
      <c r="N47" s="10"/>
    </row>
    <row r="48" spans="1:14" s="21" customFormat="1" ht="21.6" customHeight="1" x14ac:dyDescent="0.25">
      <c r="A48" s="5" t="s">
        <v>114</v>
      </c>
      <c r="B48" s="11"/>
      <c r="C48" s="11"/>
      <c r="D48" s="11"/>
      <c r="E48" s="11"/>
      <c r="F48" s="10">
        <v>17870528</v>
      </c>
      <c r="G48" s="9"/>
      <c r="H48" s="10">
        <v>17990612</v>
      </c>
      <c r="I48" s="12"/>
      <c r="J48" s="10">
        <v>17870528</v>
      </c>
      <c r="K48" s="10"/>
      <c r="L48" s="10">
        <v>17990612</v>
      </c>
      <c r="N48" s="10"/>
    </row>
    <row r="49" spans="1:14" s="21" customFormat="1" ht="21.6" customHeight="1" x14ac:dyDescent="0.25">
      <c r="A49" s="5" t="s">
        <v>175</v>
      </c>
      <c r="B49" s="11"/>
      <c r="C49" s="11"/>
      <c r="D49" s="11"/>
      <c r="E49" s="11"/>
      <c r="F49" s="10">
        <v>8116053</v>
      </c>
      <c r="G49" s="9"/>
      <c r="H49" s="10">
        <v>0</v>
      </c>
      <c r="I49" s="12"/>
      <c r="J49" s="10">
        <v>8116053</v>
      </c>
      <c r="K49" s="10"/>
      <c r="L49" s="10">
        <v>0</v>
      </c>
      <c r="N49" s="10"/>
    </row>
    <row r="50" spans="1:14" s="21" customFormat="1" ht="21.6" customHeight="1" x14ac:dyDescent="0.25">
      <c r="A50" s="6" t="s">
        <v>117</v>
      </c>
      <c r="B50" s="11"/>
      <c r="C50" s="11"/>
      <c r="D50" s="11"/>
      <c r="E50" s="11"/>
      <c r="F50" s="10">
        <v>53429121</v>
      </c>
      <c r="G50" s="9"/>
      <c r="H50" s="10">
        <v>26451936</v>
      </c>
      <c r="I50" s="12"/>
      <c r="J50" s="10">
        <v>53429121</v>
      </c>
      <c r="K50" s="10"/>
      <c r="L50" s="10">
        <v>26451936</v>
      </c>
      <c r="N50" s="10"/>
    </row>
    <row r="51" spans="1:14" s="21" customFormat="1" ht="21.6" customHeight="1" x14ac:dyDescent="0.25">
      <c r="A51" s="4" t="s">
        <v>21</v>
      </c>
      <c r="B51" s="11"/>
      <c r="C51" s="11"/>
      <c r="D51" s="11"/>
      <c r="E51" s="11"/>
      <c r="F51" s="27">
        <f>SUM(F41:F50)</f>
        <v>3412446839</v>
      </c>
      <c r="G51" s="9"/>
      <c r="H51" s="27">
        <f>SUM(H41:H50)</f>
        <v>3120820529</v>
      </c>
      <c r="I51" s="12"/>
      <c r="J51" s="27">
        <f>SUM(J41:J50)</f>
        <v>3412446839</v>
      </c>
      <c r="K51" s="10"/>
      <c r="L51" s="27">
        <f>SUM(L41:L50)</f>
        <v>3120820529</v>
      </c>
      <c r="M51" s="32"/>
      <c r="N51" s="10"/>
    </row>
    <row r="52" spans="1:14" s="21" customFormat="1" ht="21.6" customHeight="1" x14ac:dyDescent="0.25">
      <c r="A52" s="4" t="s">
        <v>22</v>
      </c>
      <c r="B52" s="11"/>
      <c r="C52" s="11"/>
      <c r="D52" s="11"/>
      <c r="E52" s="11"/>
      <c r="F52" s="11"/>
      <c r="G52" s="9"/>
      <c r="H52" s="10"/>
      <c r="I52" s="11"/>
      <c r="J52" s="10"/>
      <c r="K52" s="10"/>
      <c r="L52" s="10"/>
    </row>
    <row r="53" spans="1:14" s="21" customFormat="1" ht="21.6" customHeight="1" x14ac:dyDescent="0.25">
      <c r="A53" s="5" t="s">
        <v>23</v>
      </c>
      <c r="B53" s="11"/>
      <c r="C53" s="11"/>
      <c r="D53" s="11" t="s">
        <v>160</v>
      </c>
      <c r="E53" s="11"/>
      <c r="F53" s="11"/>
      <c r="G53" s="9"/>
      <c r="H53" s="10"/>
      <c r="I53" s="11"/>
      <c r="J53" s="10"/>
      <c r="K53" s="10"/>
      <c r="L53" s="10"/>
    </row>
    <row r="54" spans="1:14" s="21" customFormat="1" ht="21.6" customHeight="1" x14ac:dyDescent="0.25">
      <c r="A54" s="6" t="s">
        <v>24</v>
      </c>
      <c r="B54" s="11"/>
      <c r="C54" s="11"/>
      <c r="D54" s="11"/>
      <c r="E54" s="11"/>
      <c r="F54" s="11"/>
      <c r="G54" s="9"/>
      <c r="H54" s="10"/>
      <c r="I54" s="11"/>
      <c r="J54" s="10"/>
      <c r="K54" s="10"/>
      <c r="L54" s="10"/>
    </row>
    <row r="55" spans="1:14" s="21" customFormat="1" ht="21.6" customHeight="1" x14ac:dyDescent="0.25">
      <c r="A55" s="6" t="s">
        <v>161</v>
      </c>
      <c r="B55" s="11"/>
      <c r="C55" s="11"/>
      <c r="D55" s="11"/>
      <c r="E55" s="11"/>
    </row>
    <row r="56" spans="1:14" s="21" customFormat="1" ht="21.6" customHeight="1" x14ac:dyDescent="0.25">
      <c r="A56" s="21" t="s">
        <v>149</v>
      </c>
      <c r="B56" s="11"/>
      <c r="C56" s="11"/>
      <c r="D56" s="11"/>
      <c r="E56" s="11"/>
      <c r="F56" s="110"/>
      <c r="G56" s="14"/>
      <c r="H56" s="110"/>
      <c r="I56" s="14"/>
      <c r="J56" s="110"/>
      <c r="K56" s="12"/>
      <c r="L56" s="14"/>
    </row>
    <row r="57" spans="1:14" s="21" customFormat="1" ht="21.6" customHeight="1" thickBot="1" x14ac:dyDescent="0.3">
      <c r="A57" s="21" t="s">
        <v>150</v>
      </c>
      <c r="B57" s="11"/>
      <c r="C57" s="11"/>
      <c r="D57" s="11"/>
      <c r="E57" s="11"/>
      <c r="F57" s="95">
        <v>350000000</v>
      </c>
      <c r="G57" s="14"/>
      <c r="H57" s="95">
        <v>340000000</v>
      </c>
      <c r="I57" s="14"/>
      <c r="J57" s="95">
        <v>350000000</v>
      </c>
      <c r="K57" s="12"/>
      <c r="L57" s="13">
        <v>340000000</v>
      </c>
      <c r="N57" s="10"/>
    </row>
    <row r="58" spans="1:14" s="21" customFormat="1" ht="21.6" customHeight="1" thickTop="1" x14ac:dyDescent="0.25">
      <c r="A58" s="6" t="s">
        <v>25</v>
      </c>
      <c r="B58" s="11"/>
      <c r="C58" s="11"/>
      <c r="D58" s="11"/>
      <c r="E58" s="11"/>
      <c r="F58" s="11"/>
      <c r="G58" s="9"/>
      <c r="H58" s="11"/>
      <c r="I58" s="12"/>
      <c r="J58" s="11"/>
      <c r="K58" s="10"/>
      <c r="L58" s="10"/>
    </row>
    <row r="59" spans="1:14" s="21" customFormat="1" ht="21.6" customHeight="1" x14ac:dyDescent="0.25">
      <c r="A59" s="6" t="s">
        <v>161</v>
      </c>
      <c r="B59" s="11"/>
      <c r="C59" s="11"/>
      <c r="D59" s="11"/>
      <c r="E59" s="11"/>
    </row>
    <row r="60" spans="1:14" s="21" customFormat="1" ht="21.6" customHeight="1" x14ac:dyDescent="0.25">
      <c r="A60" s="21" t="s">
        <v>149</v>
      </c>
      <c r="B60" s="11"/>
      <c r="C60" s="11"/>
      <c r="D60" s="11"/>
      <c r="E60" s="11"/>
      <c r="F60" s="14"/>
      <c r="G60" s="9"/>
      <c r="H60" s="14"/>
      <c r="I60" s="12"/>
      <c r="J60" s="14"/>
      <c r="K60" s="14"/>
      <c r="L60" s="14"/>
    </row>
    <row r="61" spans="1:14" s="21" customFormat="1" ht="21.6" customHeight="1" x14ac:dyDescent="0.25">
      <c r="A61" s="21" t="s">
        <v>150</v>
      </c>
      <c r="B61" s="11"/>
      <c r="C61" s="11"/>
      <c r="D61" s="11"/>
      <c r="E61" s="11"/>
      <c r="F61" s="14">
        <v>350000000</v>
      </c>
      <c r="G61" s="9"/>
      <c r="H61" s="14">
        <v>340000000</v>
      </c>
      <c r="I61" s="12"/>
      <c r="J61" s="14">
        <v>350000000</v>
      </c>
      <c r="K61" s="14"/>
      <c r="L61" s="14">
        <v>340000000</v>
      </c>
      <c r="N61" s="10"/>
    </row>
    <row r="62" spans="1:14" s="21" customFormat="1" ht="21.6" customHeight="1" x14ac:dyDescent="0.25">
      <c r="A62" s="5" t="s">
        <v>26</v>
      </c>
      <c r="B62" s="11"/>
      <c r="C62" s="11"/>
      <c r="D62" s="11"/>
      <c r="E62" s="11"/>
      <c r="F62" s="10">
        <v>647275073</v>
      </c>
      <c r="G62" s="9"/>
      <c r="H62" s="10">
        <v>647260093</v>
      </c>
      <c r="I62" s="12"/>
      <c r="J62" s="10">
        <v>647275073</v>
      </c>
      <c r="K62" s="10"/>
      <c r="L62" s="10">
        <v>647260093</v>
      </c>
      <c r="N62" s="10"/>
    </row>
    <row r="63" spans="1:14" s="21" customFormat="1" ht="21.6" customHeight="1" x14ac:dyDescent="0.25">
      <c r="A63" s="5" t="s">
        <v>27</v>
      </c>
      <c r="B63" s="11"/>
      <c r="C63" s="11"/>
      <c r="D63" s="11"/>
      <c r="E63" s="11"/>
      <c r="F63" s="10"/>
      <c r="G63" s="9"/>
      <c r="H63" s="10"/>
      <c r="I63" s="12"/>
      <c r="J63" s="10"/>
      <c r="K63" s="10"/>
      <c r="L63" s="10"/>
    </row>
    <row r="64" spans="1:14" s="21" customFormat="1" ht="21.6" customHeight="1" x14ac:dyDescent="0.25">
      <c r="A64" s="5" t="s">
        <v>28</v>
      </c>
      <c r="B64" s="11"/>
      <c r="C64" s="11"/>
      <c r="D64" s="11"/>
      <c r="E64" s="11"/>
      <c r="F64" s="10"/>
      <c r="G64" s="9"/>
      <c r="H64" s="10"/>
      <c r="I64" s="12"/>
      <c r="J64" s="10"/>
      <c r="K64" s="10"/>
      <c r="L64" s="10"/>
    </row>
    <row r="65" spans="1:15" s="21" customFormat="1" ht="21.6" customHeight="1" x14ac:dyDescent="0.25">
      <c r="A65" s="5" t="s">
        <v>64</v>
      </c>
      <c r="B65" s="11"/>
      <c r="C65" s="11"/>
      <c r="D65" s="11"/>
      <c r="E65" s="11"/>
      <c r="F65" s="10">
        <v>34000000</v>
      </c>
      <c r="G65" s="9"/>
      <c r="H65" s="10">
        <v>34000000</v>
      </c>
      <c r="I65" s="12"/>
      <c r="J65" s="10">
        <v>34000000</v>
      </c>
      <c r="K65" s="10"/>
      <c r="L65" s="10">
        <v>34000000</v>
      </c>
      <c r="N65" s="10"/>
    </row>
    <row r="66" spans="1:15" s="21" customFormat="1" ht="21.6" customHeight="1" x14ac:dyDescent="0.25">
      <c r="A66" s="5" t="s">
        <v>29</v>
      </c>
      <c r="B66" s="11"/>
      <c r="C66" s="11"/>
      <c r="D66" s="11"/>
      <c r="E66" s="11"/>
      <c r="F66" s="10">
        <v>20000000</v>
      </c>
      <c r="G66" s="9"/>
      <c r="H66" s="10">
        <v>20000000</v>
      </c>
      <c r="I66" s="12"/>
      <c r="J66" s="10">
        <v>20000000</v>
      </c>
      <c r="K66" s="10"/>
      <c r="L66" s="10">
        <v>20000000</v>
      </c>
      <c r="N66" s="10"/>
    </row>
    <row r="67" spans="1:15" s="21" customFormat="1" ht="21.6" customHeight="1" x14ac:dyDescent="0.25">
      <c r="A67" s="5" t="s">
        <v>55</v>
      </c>
      <c r="B67" s="11"/>
      <c r="C67" s="11"/>
      <c r="D67" s="11"/>
      <c r="E67" s="11"/>
      <c r="F67" s="9">
        <v>1035638632</v>
      </c>
      <c r="G67" s="9"/>
      <c r="H67" s="9">
        <v>1084314951</v>
      </c>
      <c r="I67" s="12"/>
      <c r="J67" s="9">
        <v>987615831</v>
      </c>
      <c r="K67" s="10"/>
      <c r="L67" s="9">
        <v>1035119143</v>
      </c>
      <c r="M67" s="10"/>
      <c r="N67" s="10"/>
      <c r="O67" s="10"/>
    </row>
    <row r="68" spans="1:15" s="21" customFormat="1" ht="21.6" customHeight="1" x14ac:dyDescent="0.25">
      <c r="A68" s="5" t="s">
        <v>62</v>
      </c>
      <c r="B68" s="11"/>
      <c r="C68" s="11"/>
      <c r="D68" s="11"/>
      <c r="E68" s="11"/>
      <c r="F68" s="33">
        <v>13533761</v>
      </c>
      <c r="G68" s="9"/>
      <c r="H68" s="33">
        <v>-18400302</v>
      </c>
      <c r="I68" s="12"/>
      <c r="J68" s="33">
        <v>18431559</v>
      </c>
      <c r="K68" s="10"/>
      <c r="L68" s="33">
        <v>-15797649</v>
      </c>
      <c r="N68" s="10"/>
      <c r="O68" s="10"/>
    </row>
    <row r="69" spans="1:15" s="21" customFormat="1" ht="21.6" customHeight="1" x14ac:dyDescent="0.25">
      <c r="A69" s="4" t="s">
        <v>56</v>
      </c>
      <c r="B69" s="22"/>
      <c r="C69" s="22"/>
      <c r="D69" s="22"/>
      <c r="E69" s="22"/>
      <c r="F69" s="33">
        <f>SUM(F60:F68)</f>
        <v>2100447466</v>
      </c>
      <c r="G69" s="9"/>
      <c r="H69" s="33">
        <f>SUM(H60:H68)</f>
        <v>2107174742</v>
      </c>
      <c r="I69" s="9"/>
      <c r="J69" s="33">
        <f>SUM(J60:J68)</f>
        <v>2057322463</v>
      </c>
      <c r="K69" s="9"/>
      <c r="L69" s="33">
        <f>SUM(L60:L68)</f>
        <v>2060581587</v>
      </c>
      <c r="N69" s="10"/>
    </row>
    <row r="70" spans="1:15" s="21" customFormat="1" ht="21.6" customHeight="1" thickBot="1" x14ac:dyDescent="0.3">
      <c r="A70" s="4" t="s">
        <v>30</v>
      </c>
      <c r="B70" s="22"/>
      <c r="C70" s="22"/>
      <c r="D70" s="22"/>
      <c r="E70" s="22"/>
      <c r="F70" s="34">
        <f>SUM(F51,F69)</f>
        <v>5512894305</v>
      </c>
      <c r="G70" s="9"/>
      <c r="H70" s="34">
        <f>SUM(H51,H69)</f>
        <v>5227995271</v>
      </c>
      <c r="I70" s="28"/>
      <c r="J70" s="34">
        <f>SUM(J51,J69)</f>
        <v>5469769302</v>
      </c>
      <c r="K70" s="10"/>
      <c r="L70" s="34">
        <f>SUM(L51,L69)</f>
        <v>5181402116</v>
      </c>
      <c r="M70" s="32"/>
      <c r="N70" s="10"/>
    </row>
    <row r="71" spans="1:15" s="21" customFormat="1" ht="21.6" customHeight="1" thickTop="1" x14ac:dyDescent="0.25">
      <c r="B71" s="22"/>
      <c r="C71" s="22"/>
      <c r="D71" s="22"/>
      <c r="E71" s="22"/>
      <c r="F71" s="10">
        <f>+F70-F27</f>
        <v>0</v>
      </c>
      <c r="G71" s="9"/>
      <c r="H71" s="10">
        <f>+H70-H27</f>
        <v>0</v>
      </c>
      <c r="I71" s="28"/>
      <c r="J71" s="10">
        <f>SUM(J70-J27)</f>
        <v>0</v>
      </c>
      <c r="K71" s="10"/>
      <c r="L71" s="10">
        <f>+L70-L27</f>
        <v>0</v>
      </c>
      <c r="M71" s="26"/>
    </row>
    <row r="72" spans="1:15" s="21" customFormat="1" ht="21.6" customHeight="1" x14ac:dyDescent="0.25">
      <c r="A72" s="30" t="s">
        <v>13</v>
      </c>
      <c r="B72" s="22"/>
      <c r="C72" s="22"/>
      <c r="D72" s="22"/>
      <c r="E72" s="22"/>
      <c r="F72" s="22"/>
      <c r="G72" s="9"/>
      <c r="H72" s="10"/>
      <c r="I72" s="22"/>
      <c r="J72" s="10"/>
      <c r="K72" s="10"/>
      <c r="L72" s="10"/>
    </row>
    <row r="73" spans="1:15" s="21" customFormat="1" ht="14.25" customHeight="1" x14ac:dyDescent="0.25">
      <c r="A73" s="30"/>
      <c r="B73" s="22"/>
      <c r="C73" s="22"/>
      <c r="D73" s="22"/>
      <c r="E73" s="22"/>
      <c r="F73" s="22"/>
      <c r="G73" s="9"/>
      <c r="H73" s="10"/>
      <c r="I73" s="22"/>
      <c r="J73" s="10"/>
      <c r="K73" s="10"/>
      <c r="L73" s="10"/>
    </row>
    <row r="74" spans="1:15" s="21" customFormat="1" ht="14.25" customHeight="1" x14ac:dyDescent="0.25">
      <c r="A74" s="35"/>
      <c r="B74" s="35"/>
      <c r="C74" s="35"/>
      <c r="D74" s="36"/>
      <c r="E74" s="36"/>
      <c r="F74" s="36"/>
      <c r="G74" s="9"/>
      <c r="H74" s="10"/>
      <c r="I74" s="36"/>
      <c r="J74" s="36"/>
      <c r="K74" s="10"/>
      <c r="L74" s="10"/>
    </row>
    <row r="75" spans="1:15" s="21" customFormat="1" ht="14.25" customHeight="1" x14ac:dyDescent="0.25">
      <c r="A75" s="30"/>
      <c r="B75" s="22"/>
      <c r="C75" s="22"/>
      <c r="D75" s="22"/>
      <c r="E75" s="22"/>
      <c r="F75" s="22"/>
      <c r="G75" s="9"/>
      <c r="H75" s="10"/>
      <c r="I75" s="22"/>
      <c r="J75" s="10"/>
      <c r="K75" s="10"/>
      <c r="L75" s="10"/>
    </row>
    <row r="76" spans="1:15" s="21" customFormat="1" ht="14.25" customHeight="1" x14ac:dyDescent="0.25">
      <c r="A76" s="30"/>
      <c r="B76" s="22"/>
      <c r="C76" s="22"/>
      <c r="D76" s="6" t="s">
        <v>31</v>
      </c>
      <c r="E76" s="6"/>
      <c r="F76" s="6"/>
      <c r="G76" s="9"/>
      <c r="H76" s="10"/>
      <c r="I76" s="22"/>
      <c r="J76" s="10"/>
      <c r="K76" s="10"/>
      <c r="L76" s="10"/>
    </row>
    <row r="77" spans="1:15" s="21" customFormat="1" ht="14.25" customHeight="1" x14ac:dyDescent="0.25">
      <c r="A77" s="35"/>
      <c r="B77" s="35"/>
      <c r="C77" s="35"/>
      <c r="D77" s="22"/>
      <c r="E77" s="22"/>
      <c r="F77" s="22"/>
      <c r="G77" s="9"/>
      <c r="H77" s="10"/>
      <c r="I77" s="22"/>
      <c r="J77" s="10"/>
      <c r="K77" s="10"/>
      <c r="L77" s="10"/>
    </row>
  </sheetData>
  <mergeCells count="12">
    <mergeCell ref="J6:L6"/>
    <mergeCell ref="F35:H35"/>
    <mergeCell ref="F34:H34"/>
    <mergeCell ref="J35:L35"/>
    <mergeCell ref="G33:H33"/>
    <mergeCell ref="A32:H32"/>
    <mergeCell ref="A1:H1"/>
    <mergeCell ref="A2:H2"/>
    <mergeCell ref="A3:H3"/>
    <mergeCell ref="G4:H4"/>
    <mergeCell ref="F6:H6"/>
    <mergeCell ref="F5:H5"/>
  </mergeCells>
  <printOptions horizontalCentered="1"/>
  <pageMargins left="0.86614173228346458" right="0.55118110236220474" top="0.74803149606299213" bottom="0" header="0.31496062992125984" footer="0.31496062992125984"/>
  <pageSetup paperSize="9" scale="72" orientation="portrait" r:id="rId1"/>
  <rowBreaks count="1" manualBreakCount="1">
    <brk id="29" max="13" man="1"/>
  </rowBreaks>
  <ignoredErrors>
    <ignoredError sqref="D13 D16 D2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"/>
  <sheetViews>
    <sheetView showGridLines="0" view="pageBreakPreview" zoomScale="80" zoomScaleSheetLayoutView="80" workbookViewId="0">
      <selection activeCell="M1" sqref="M1:Q1048576"/>
    </sheetView>
  </sheetViews>
  <sheetFormatPr defaultColWidth="9" defaultRowHeight="22.9" customHeight="1" outlineLevelRow="1" x14ac:dyDescent="0.25"/>
  <cols>
    <col min="1" max="2" width="9" style="49" customWidth="1"/>
    <col min="3" max="3" width="24.125" style="49" customWidth="1"/>
    <col min="4" max="4" width="7.125" style="49" customWidth="1"/>
    <col min="5" max="5" width="0.625" style="49" customWidth="1"/>
    <col min="6" max="6" width="15.25" style="49" customWidth="1"/>
    <col min="7" max="7" width="0.625" style="49" customWidth="1"/>
    <col min="8" max="8" width="16" style="49" customWidth="1"/>
    <col min="9" max="9" width="0.625" style="49" customWidth="1"/>
    <col min="10" max="10" width="15.75" style="49" customWidth="1"/>
    <col min="11" max="11" width="0.625" style="49" customWidth="1"/>
    <col min="12" max="12" width="15.75" style="49" customWidth="1"/>
    <col min="13" max="13" width="16.75" style="85" customWidth="1"/>
    <col min="14" max="14" width="10.75" style="49" bestFit="1" customWidth="1"/>
    <col min="15" max="16384" width="9" style="49"/>
  </cols>
  <sheetData>
    <row r="1" spans="1:14" ht="22.9" customHeight="1" x14ac:dyDescent="0.25">
      <c r="L1" s="112" t="s">
        <v>130</v>
      </c>
    </row>
    <row r="2" spans="1:14" s="21" customFormat="1" ht="22.9" customHeigh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6"/>
      <c r="N2" s="7"/>
    </row>
    <row r="3" spans="1:14" s="21" customFormat="1" ht="22.9" customHeight="1" x14ac:dyDescent="0.25">
      <c r="A3" s="4" t="s">
        <v>67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16"/>
      <c r="N3" s="7"/>
    </row>
    <row r="4" spans="1:14" s="21" customFormat="1" ht="22.9" customHeight="1" x14ac:dyDescent="0.25">
      <c r="A4" s="117" t="s">
        <v>171</v>
      </c>
      <c r="B4" s="117"/>
      <c r="C4" s="117"/>
      <c r="D4" s="117"/>
      <c r="E4" s="117"/>
      <c r="F4" s="117"/>
      <c r="G4" s="117"/>
      <c r="H4" s="117"/>
      <c r="I4" s="111"/>
      <c r="J4" s="111"/>
      <c r="K4" s="111"/>
      <c r="L4" s="111"/>
      <c r="M4" s="16"/>
      <c r="N4" s="7"/>
    </row>
    <row r="5" spans="1:14" s="21" customFormat="1" ht="22.9" customHeight="1" x14ac:dyDescent="0.25">
      <c r="A5" s="22"/>
      <c r="F5" s="118"/>
      <c r="G5" s="118"/>
      <c r="H5" s="118"/>
      <c r="J5" s="118" t="s">
        <v>2</v>
      </c>
      <c r="K5" s="118"/>
      <c r="L5" s="118"/>
      <c r="M5" s="16"/>
      <c r="N5" s="7"/>
    </row>
    <row r="6" spans="1:14" s="21" customFormat="1" ht="22.9" customHeight="1" x14ac:dyDescent="0.25">
      <c r="A6" s="22"/>
      <c r="B6" s="22"/>
      <c r="C6" s="22"/>
      <c r="D6" s="49"/>
      <c r="E6" s="22"/>
      <c r="F6" s="3"/>
      <c r="G6" s="3" t="s">
        <v>61</v>
      </c>
      <c r="H6" s="3"/>
      <c r="J6" s="3"/>
      <c r="K6" s="10"/>
      <c r="L6" s="3"/>
      <c r="M6" s="16"/>
      <c r="N6" s="7"/>
    </row>
    <row r="7" spans="1:14" s="21" customFormat="1" ht="22.9" customHeight="1" x14ac:dyDescent="0.25">
      <c r="A7" s="22"/>
      <c r="F7" s="103"/>
      <c r="G7" s="103" t="s">
        <v>75</v>
      </c>
      <c r="H7" s="113"/>
      <c r="J7" s="113"/>
      <c r="K7" s="113" t="s">
        <v>3</v>
      </c>
      <c r="L7" s="113"/>
      <c r="M7" s="16"/>
      <c r="N7" s="7"/>
    </row>
    <row r="8" spans="1:14" s="21" customFormat="1" ht="22.9" customHeight="1" x14ac:dyDescent="0.25">
      <c r="A8" s="22"/>
      <c r="B8" s="37"/>
      <c r="C8" s="37"/>
      <c r="D8" s="106" t="s">
        <v>4</v>
      </c>
      <c r="E8" s="37"/>
      <c r="F8" s="42">
        <v>2562</v>
      </c>
      <c r="G8" s="40"/>
      <c r="H8" s="42">
        <v>2561</v>
      </c>
      <c r="I8" s="37"/>
      <c r="J8" s="42">
        <v>2562</v>
      </c>
      <c r="K8" s="40"/>
      <c r="L8" s="42">
        <v>2561</v>
      </c>
      <c r="M8" s="16"/>
      <c r="N8" s="7"/>
    </row>
    <row r="9" spans="1:14" s="21" customFormat="1" ht="22.9" customHeight="1" x14ac:dyDescent="0.25">
      <c r="A9" s="4" t="s">
        <v>32</v>
      </c>
      <c r="B9" s="22"/>
      <c r="C9" s="22"/>
      <c r="D9" s="22"/>
      <c r="E9" s="22"/>
      <c r="F9" s="10"/>
      <c r="G9" s="10"/>
      <c r="H9" s="10"/>
      <c r="I9" s="10"/>
      <c r="J9" s="92"/>
      <c r="K9" s="10"/>
      <c r="L9" s="92"/>
      <c r="M9" s="16"/>
      <c r="N9" s="7"/>
    </row>
    <row r="10" spans="1:14" s="21" customFormat="1" ht="22.9" customHeight="1" x14ac:dyDescent="0.25">
      <c r="A10" s="5" t="s">
        <v>95</v>
      </c>
      <c r="B10" s="22"/>
      <c r="C10" s="22"/>
      <c r="D10" s="22"/>
      <c r="E10" s="22"/>
      <c r="F10" s="10">
        <v>815943577</v>
      </c>
      <c r="G10" s="10"/>
      <c r="H10" s="10">
        <v>772214775</v>
      </c>
      <c r="I10" s="10"/>
      <c r="J10" s="10">
        <v>815943577</v>
      </c>
      <c r="K10" s="10"/>
      <c r="L10" s="10">
        <v>772214775</v>
      </c>
      <c r="M10" s="16"/>
      <c r="N10" s="7"/>
    </row>
    <row r="11" spans="1:14" s="21" customFormat="1" ht="22.9" customHeight="1" x14ac:dyDescent="0.25">
      <c r="A11" s="5" t="s">
        <v>96</v>
      </c>
      <c r="B11" s="22"/>
      <c r="C11" s="22"/>
      <c r="D11" s="22"/>
      <c r="E11" s="22"/>
      <c r="F11" s="33">
        <v>-238370169</v>
      </c>
      <c r="G11" s="10"/>
      <c r="H11" s="33">
        <v>-212609356</v>
      </c>
      <c r="I11" s="10"/>
      <c r="J11" s="33">
        <v>-238370169</v>
      </c>
      <c r="K11" s="10"/>
      <c r="L11" s="33">
        <v>-212609356</v>
      </c>
      <c r="M11" s="16"/>
      <c r="N11" s="7"/>
    </row>
    <row r="12" spans="1:14" s="21" customFormat="1" ht="22.9" customHeight="1" x14ac:dyDescent="0.25">
      <c r="A12" s="5" t="s">
        <v>97</v>
      </c>
      <c r="B12" s="22"/>
      <c r="C12" s="22"/>
      <c r="D12" s="22"/>
      <c r="E12" s="22"/>
      <c r="F12" s="93">
        <f>SUM(F10:F11)</f>
        <v>577573408</v>
      </c>
      <c r="G12" s="9"/>
      <c r="H12" s="93">
        <f>SUM(H10:H11)</f>
        <v>559605419</v>
      </c>
      <c r="I12" s="12"/>
      <c r="J12" s="93">
        <f>SUM(J10:J11)</f>
        <v>577573408</v>
      </c>
      <c r="K12" s="9"/>
      <c r="L12" s="93">
        <f>SUM(L10:L11)</f>
        <v>559605419</v>
      </c>
      <c r="M12" s="16"/>
      <c r="N12" s="7"/>
    </row>
    <row r="13" spans="1:14" s="21" customFormat="1" ht="22.9" customHeight="1" x14ac:dyDescent="0.25">
      <c r="A13" s="5" t="s">
        <v>155</v>
      </c>
      <c r="B13" s="22"/>
      <c r="C13" s="22"/>
      <c r="D13" s="22"/>
      <c r="E13" s="22"/>
      <c r="F13" s="10"/>
      <c r="G13" s="10"/>
      <c r="H13" s="10"/>
      <c r="I13" s="10"/>
      <c r="J13" s="10"/>
      <c r="K13" s="10"/>
      <c r="L13" s="10"/>
      <c r="M13" s="16"/>
      <c r="N13" s="7"/>
    </row>
    <row r="14" spans="1:14" s="21" customFormat="1" ht="22.9" customHeight="1" x14ac:dyDescent="0.25">
      <c r="A14" s="5" t="s">
        <v>156</v>
      </c>
      <c r="B14" s="22"/>
      <c r="C14" s="22"/>
      <c r="D14" s="22"/>
      <c r="E14" s="22"/>
      <c r="F14" s="33">
        <v>-10245074</v>
      </c>
      <c r="G14" s="10"/>
      <c r="H14" s="33">
        <v>-22603849</v>
      </c>
      <c r="I14" s="10"/>
      <c r="J14" s="33">
        <v>-10245074</v>
      </c>
      <c r="K14" s="10"/>
      <c r="L14" s="33">
        <v>-22603849</v>
      </c>
      <c r="M14" s="16"/>
      <c r="N14" s="7"/>
    </row>
    <row r="15" spans="1:14" s="21" customFormat="1" ht="22.9" customHeight="1" x14ac:dyDescent="0.25">
      <c r="A15" s="5" t="s">
        <v>98</v>
      </c>
      <c r="B15" s="11"/>
      <c r="C15" s="11"/>
      <c r="D15" s="11"/>
      <c r="E15" s="11"/>
      <c r="F15" s="93">
        <f>SUM(F12:F14)</f>
        <v>567328334</v>
      </c>
      <c r="G15" s="9"/>
      <c r="H15" s="93">
        <f>SUM(H12:H14)</f>
        <v>537001570</v>
      </c>
      <c r="I15" s="12"/>
      <c r="J15" s="93">
        <f>SUM(J12:J14)</f>
        <v>567328334</v>
      </c>
      <c r="K15" s="9"/>
      <c r="L15" s="93">
        <f>SUM(L12:L14)</f>
        <v>537001570</v>
      </c>
      <c r="M15" s="16"/>
      <c r="N15" s="7"/>
    </row>
    <row r="16" spans="1:14" s="21" customFormat="1" ht="22.9" customHeight="1" x14ac:dyDescent="0.25">
      <c r="A16" s="5" t="s">
        <v>33</v>
      </c>
      <c r="B16" s="11"/>
      <c r="C16" s="11"/>
      <c r="D16" s="11"/>
      <c r="E16" s="11"/>
      <c r="F16" s="94">
        <v>35309629</v>
      </c>
      <c r="G16" s="9"/>
      <c r="H16" s="94">
        <v>50456093</v>
      </c>
      <c r="I16" s="50"/>
      <c r="J16" s="94">
        <v>35309629</v>
      </c>
      <c r="K16" s="9"/>
      <c r="L16" s="94">
        <v>50456093</v>
      </c>
      <c r="M16" s="16"/>
      <c r="N16" s="7"/>
    </row>
    <row r="17" spans="1:14" s="21" customFormat="1" ht="22.9" customHeight="1" x14ac:dyDescent="0.25">
      <c r="A17" s="5" t="s">
        <v>178</v>
      </c>
      <c r="B17" s="38"/>
      <c r="C17" s="38"/>
      <c r="D17" s="11" t="s">
        <v>139</v>
      </c>
      <c r="E17" s="38"/>
      <c r="F17" s="10">
        <v>98642</v>
      </c>
      <c r="G17" s="10"/>
      <c r="H17" s="10">
        <v>-539820</v>
      </c>
      <c r="I17" s="52"/>
      <c r="J17" s="10">
        <v>0</v>
      </c>
      <c r="K17" s="10"/>
      <c r="L17" s="10">
        <v>0</v>
      </c>
      <c r="M17" s="16"/>
      <c r="N17" s="7"/>
    </row>
    <row r="18" spans="1:14" s="21" customFormat="1" ht="22.9" customHeight="1" x14ac:dyDescent="0.25">
      <c r="A18" s="5" t="s">
        <v>115</v>
      </c>
      <c r="B18" s="38"/>
      <c r="C18" s="38"/>
      <c r="D18" s="38" t="s">
        <v>140</v>
      </c>
      <c r="E18" s="38"/>
      <c r="F18" s="10">
        <v>28489593</v>
      </c>
      <c r="G18" s="10"/>
      <c r="H18" s="10">
        <v>17322465</v>
      </c>
      <c r="I18" s="52"/>
      <c r="J18" s="10">
        <v>28489593</v>
      </c>
      <c r="K18" s="10"/>
      <c r="L18" s="10">
        <v>17322465</v>
      </c>
      <c r="M18" s="16"/>
      <c r="N18" s="7"/>
    </row>
    <row r="19" spans="1:14" s="21" customFormat="1" ht="22.9" customHeight="1" x14ac:dyDescent="0.25">
      <c r="A19" s="5" t="s">
        <v>166</v>
      </c>
      <c r="B19" s="38"/>
      <c r="C19" s="38"/>
      <c r="D19" s="38"/>
      <c r="E19" s="38"/>
      <c r="F19" s="10">
        <v>5683527</v>
      </c>
      <c r="G19" s="10"/>
      <c r="H19" s="10">
        <v>5165902</v>
      </c>
      <c r="I19" s="52"/>
      <c r="J19" s="10">
        <v>5683527</v>
      </c>
      <c r="K19" s="10"/>
      <c r="L19" s="10">
        <v>5165902</v>
      </c>
      <c r="M19" s="16"/>
      <c r="N19" s="7"/>
    </row>
    <row r="20" spans="1:14" s="21" customFormat="1" ht="22.9" customHeight="1" x14ac:dyDescent="0.25">
      <c r="A20" s="5" t="s">
        <v>176</v>
      </c>
      <c r="B20" s="38"/>
      <c r="C20" s="38"/>
      <c r="D20" s="38"/>
      <c r="E20" s="38"/>
      <c r="F20" s="10">
        <v>-31289734</v>
      </c>
      <c r="G20" s="10"/>
      <c r="H20" s="10">
        <v>0</v>
      </c>
      <c r="I20" s="52"/>
      <c r="J20" s="10">
        <v>-31289734</v>
      </c>
      <c r="K20" s="10"/>
      <c r="L20" s="10">
        <v>0</v>
      </c>
      <c r="M20" s="16"/>
      <c r="N20" s="7"/>
    </row>
    <row r="21" spans="1:14" s="21" customFormat="1" ht="22.9" customHeight="1" x14ac:dyDescent="0.25">
      <c r="A21" s="5" t="s">
        <v>37</v>
      </c>
      <c r="B21" s="38"/>
      <c r="C21" s="38"/>
      <c r="D21" s="38"/>
      <c r="E21" s="38"/>
      <c r="F21" s="10">
        <v>5027315</v>
      </c>
      <c r="G21" s="10"/>
      <c r="H21" s="10">
        <v>1411147</v>
      </c>
      <c r="I21" s="52"/>
      <c r="J21" s="10">
        <v>5027315</v>
      </c>
      <c r="K21" s="10"/>
      <c r="L21" s="10">
        <v>1411147</v>
      </c>
      <c r="M21" s="16"/>
      <c r="N21" s="7"/>
    </row>
    <row r="22" spans="1:14" s="21" customFormat="1" ht="22.9" customHeight="1" x14ac:dyDescent="0.25">
      <c r="A22" s="4" t="s">
        <v>34</v>
      </c>
      <c r="B22" s="11"/>
      <c r="C22" s="11"/>
      <c r="D22" s="11"/>
      <c r="E22" s="11"/>
      <c r="F22" s="27">
        <f>SUM(F15:F21)</f>
        <v>610647306</v>
      </c>
      <c r="G22" s="104"/>
      <c r="H22" s="27">
        <f>SUM(H15:H21)</f>
        <v>610817357</v>
      </c>
      <c r="I22" s="12"/>
      <c r="J22" s="27">
        <f>SUM(J15:J21)</f>
        <v>610548664</v>
      </c>
      <c r="K22" s="114"/>
      <c r="L22" s="27">
        <f>SUM(L15:L21)</f>
        <v>611357177</v>
      </c>
      <c r="M22" s="16"/>
      <c r="N22" s="7"/>
    </row>
    <row r="23" spans="1:14" s="21" customFormat="1" ht="22.9" customHeight="1" x14ac:dyDescent="0.25">
      <c r="A23" s="4" t="s">
        <v>35</v>
      </c>
      <c r="B23" s="11"/>
      <c r="C23" s="11"/>
      <c r="D23" s="11"/>
      <c r="E23" s="11"/>
      <c r="F23" s="51"/>
      <c r="G23" s="51"/>
      <c r="H23" s="51"/>
      <c r="I23" s="12"/>
      <c r="J23" s="51"/>
      <c r="K23" s="51"/>
      <c r="L23" s="51"/>
      <c r="M23" s="16"/>
      <c r="N23" s="7"/>
    </row>
    <row r="24" spans="1:14" s="21" customFormat="1" ht="22.9" customHeight="1" x14ac:dyDescent="0.25">
      <c r="A24" s="5" t="s">
        <v>104</v>
      </c>
      <c r="B24" s="38"/>
      <c r="C24" s="38"/>
      <c r="D24" s="11"/>
      <c r="E24" s="38"/>
      <c r="F24" s="115">
        <v>497063816</v>
      </c>
      <c r="G24" s="104"/>
      <c r="H24" s="114">
        <v>379694489</v>
      </c>
      <c r="I24" s="52"/>
      <c r="J24" s="114">
        <v>497063816</v>
      </c>
      <c r="K24" s="114"/>
      <c r="L24" s="114">
        <v>379694489</v>
      </c>
      <c r="M24" s="16"/>
      <c r="N24" s="7"/>
    </row>
    <row r="25" spans="1:14" s="21" customFormat="1" ht="22.9" customHeight="1" x14ac:dyDescent="0.25">
      <c r="A25" s="5" t="s">
        <v>99</v>
      </c>
      <c r="B25" s="38"/>
      <c r="C25" s="38"/>
      <c r="D25" s="11"/>
      <c r="E25" s="38"/>
      <c r="F25" s="93">
        <v>-151205812</v>
      </c>
      <c r="G25" s="10"/>
      <c r="H25" s="93">
        <v>-64889724</v>
      </c>
      <c r="I25" s="52"/>
      <c r="J25" s="93">
        <v>-151205812</v>
      </c>
      <c r="K25" s="10"/>
      <c r="L25" s="93">
        <v>-64889724</v>
      </c>
      <c r="M25" s="16"/>
      <c r="N25" s="7"/>
    </row>
    <row r="26" spans="1:14" s="21" customFormat="1" ht="22.9" customHeight="1" x14ac:dyDescent="0.25">
      <c r="A26" s="5" t="s">
        <v>100</v>
      </c>
      <c r="B26" s="38"/>
      <c r="C26" s="38"/>
      <c r="D26" s="11"/>
      <c r="E26" s="38"/>
      <c r="F26" s="115">
        <v>116091789</v>
      </c>
      <c r="G26" s="10"/>
      <c r="H26" s="114">
        <v>109102357</v>
      </c>
      <c r="I26" s="52"/>
      <c r="J26" s="114">
        <v>116091789</v>
      </c>
      <c r="K26" s="10"/>
      <c r="L26" s="114">
        <v>109102357</v>
      </c>
      <c r="M26" s="16"/>
      <c r="N26" s="7"/>
    </row>
    <row r="27" spans="1:14" s="21" customFormat="1" ht="22.9" customHeight="1" x14ac:dyDescent="0.25">
      <c r="A27" s="5" t="s">
        <v>40</v>
      </c>
      <c r="B27" s="38"/>
      <c r="C27" s="38"/>
      <c r="D27" s="11"/>
      <c r="E27" s="38"/>
      <c r="F27" s="115">
        <v>76553302</v>
      </c>
      <c r="G27" s="10"/>
      <c r="H27" s="114">
        <v>69205889</v>
      </c>
      <c r="I27" s="52"/>
      <c r="J27" s="114">
        <v>76553302</v>
      </c>
      <c r="K27" s="10"/>
      <c r="L27" s="114">
        <v>69205889</v>
      </c>
      <c r="M27" s="16"/>
      <c r="N27" s="7"/>
    </row>
    <row r="28" spans="1:14" s="21" customFormat="1" ht="22.9" customHeight="1" x14ac:dyDescent="0.25">
      <c r="A28" s="5" t="s">
        <v>36</v>
      </c>
      <c r="B28" s="38"/>
      <c r="C28" s="38"/>
      <c r="D28" s="11"/>
      <c r="E28" s="38"/>
      <c r="F28" s="115">
        <v>85120849</v>
      </c>
      <c r="G28" s="10"/>
      <c r="H28" s="114">
        <v>81854125</v>
      </c>
      <c r="I28" s="52"/>
      <c r="J28" s="114">
        <v>85120849</v>
      </c>
      <c r="K28" s="10"/>
      <c r="L28" s="114">
        <v>81854125</v>
      </c>
      <c r="M28" s="16"/>
      <c r="N28" s="7"/>
    </row>
    <row r="29" spans="1:14" s="21" customFormat="1" ht="22.9" customHeight="1" x14ac:dyDescent="0.25">
      <c r="A29" s="4" t="s">
        <v>101</v>
      </c>
      <c r="B29" s="38"/>
      <c r="C29" s="38"/>
      <c r="D29" s="38"/>
      <c r="E29" s="38"/>
      <c r="F29" s="27">
        <f>SUM(F24:F28)</f>
        <v>623623944</v>
      </c>
      <c r="G29" s="10"/>
      <c r="H29" s="27">
        <f>SUM(H24:H28)</f>
        <v>574967136</v>
      </c>
      <c r="I29" s="52"/>
      <c r="J29" s="27">
        <f>SUM(J24:J28)</f>
        <v>623623944</v>
      </c>
      <c r="K29" s="10"/>
      <c r="L29" s="27">
        <f>SUM(L24:L28)</f>
        <v>574967136</v>
      </c>
      <c r="M29" s="16"/>
      <c r="N29" s="7"/>
    </row>
    <row r="30" spans="1:14" s="21" customFormat="1" ht="22.9" customHeight="1" x14ac:dyDescent="0.25">
      <c r="A30" s="4" t="s">
        <v>185</v>
      </c>
      <c r="B30" s="22"/>
      <c r="C30" s="22"/>
      <c r="D30" s="22"/>
      <c r="E30" s="22"/>
      <c r="F30" s="53">
        <f>F22-F29</f>
        <v>-12976638</v>
      </c>
      <c r="G30" s="104"/>
      <c r="H30" s="53">
        <f>H22-H29</f>
        <v>35850221</v>
      </c>
      <c r="I30" s="114"/>
      <c r="J30" s="53">
        <f>J22-J29</f>
        <v>-13075280</v>
      </c>
      <c r="K30" s="114"/>
      <c r="L30" s="53">
        <f>L22-L29</f>
        <v>36390041</v>
      </c>
      <c r="M30" s="16"/>
      <c r="N30" s="7"/>
    </row>
    <row r="31" spans="1:14" s="21" customFormat="1" ht="22.9" customHeight="1" x14ac:dyDescent="0.25">
      <c r="A31" s="5" t="s">
        <v>179</v>
      </c>
      <c r="B31" s="11"/>
      <c r="C31" s="11"/>
      <c r="D31" s="11" t="s">
        <v>141</v>
      </c>
      <c r="E31" s="11"/>
      <c r="F31" s="10">
        <v>6765319</v>
      </c>
      <c r="G31" s="51"/>
      <c r="H31" s="10">
        <v>-7718040</v>
      </c>
      <c r="I31" s="12"/>
      <c r="J31" s="10">
        <v>6785047</v>
      </c>
      <c r="K31" s="51"/>
      <c r="L31" s="10">
        <v>-8985412</v>
      </c>
      <c r="M31" s="16"/>
      <c r="N31" s="7"/>
    </row>
    <row r="32" spans="1:14" s="21" customFormat="1" ht="22.9" customHeight="1" thickBot="1" x14ac:dyDescent="0.3">
      <c r="A32" s="20" t="s">
        <v>182</v>
      </c>
      <c r="B32" s="11"/>
      <c r="C32" s="11"/>
      <c r="D32" s="11"/>
      <c r="E32" s="11"/>
      <c r="F32" s="54">
        <f>SUM(F30:F31)</f>
        <v>-6211319</v>
      </c>
      <c r="G32" s="55"/>
      <c r="H32" s="54">
        <f>SUM(H30:H31)</f>
        <v>28132181</v>
      </c>
      <c r="I32" s="52"/>
      <c r="J32" s="54">
        <f>SUM(J30:J31)</f>
        <v>-6290233</v>
      </c>
      <c r="K32" s="55"/>
      <c r="L32" s="54">
        <f>SUM(L30:L31)</f>
        <v>27404629</v>
      </c>
      <c r="M32" s="16"/>
      <c r="N32" s="7"/>
    </row>
    <row r="33" spans="1:14" s="21" customFormat="1" ht="22.9" customHeight="1" thickTop="1" x14ac:dyDescent="0.25">
      <c r="A33" s="20"/>
      <c r="B33" s="11"/>
      <c r="C33" s="11"/>
      <c r="D33" s="11"/>
      <c r="E33" s="11"/>
      <c r="F33" s="53"/>
      <c r="G33" s="55"/>
      <c r="H33" s="53"/>
      <c r="I33" s="52"/>
      <c r="J33" s="53"/>
      <c r="K33" s="55"/>
      <c r="L33" s="53"/>
      <c r="M33" s="16"/>
      <c r="N33" s="7"/>
    </row>
    <row r="34" spans="1:14" s="21" customFormat="1" ht="22.9" customHeight="1" x14ac:dyDescent="0.25">
      <c r="A34" s="56" t="s">
        <v>184</v>
      </c>
      <c r="B34" s="6"/>
      <c r="C34" s="6"/>
      <c r="D34" s="11" t="s">
        <v>162</v>
      </c>
      <c r="E34" s="57"/>
      <c r="F34" s="57"/>
      <c r="G34" s="57"/>
      <c r="H34" s="57"/>
      <c r="I34" s="57"/>
      <c r="J34" s="57"/>
      <c r="K34" s="57"/>
      <c r="L34" s="57"/>
      <c r="M34" s="16"/>
      <c r="N34" s="7"/>
    </row>
    <row r="35" spans="1:14" s="21" customFormat="1" ht="22.9" customHeight="1" thickBot="1" x14ac:dyDescent="0.3">
      <c r="A35" s="58" t="s">
        <v>183</v>
      </c>
      <c r="B35" s="6"/>
      <c r="C35" s="6"/>
      <c r="D35" s="8"/>
      <c r="E35" s="6"/>
      <c r="F35" s="59">
        <f>SUM(F32/35000000)</f>
        <v>-0.17746625714285713</v>
      </c>
      <c r="G35" s="57"/>
      <c r="H35" s="59">
        <f>SUM(H32/35000000)</f>
        <v>0.80377659999999995</v>
      </c>
      <c r="I35" s="60"/>
      <c r="J35" s="59">
        <f>SUM(J32/35000000)</f>
        <v>-0.17972094285714285</v>
      </c>
      <c r="K35" s="60"/>
      <c r="L35" s="59">
        <f>SUM(L32/35000000)</f>
        <v>0.78298939999999995</v>
      </c>
      <c r="M35" s="16"/>
      <c r="N35" s="7"/>
    </row>
    <row r="36" spans="1:14" s="21" customFormat="1" ht="22.9" customHeight="1" thickTop="1" x14ac:dyDescent="0.25">
      <c r="A36" s="23"/>
      <c r="B36" s="22"/>
      <c r="C36" s="22"/>
      <c r="D36" s="22"/>
      <c r="E36" s="22"/>
      <c r="F36" s="10"/>
      <c r="G36" s="10"/>
      <c r="H36" s="10"/>
      <c r="I36" s="22"/>
      <c r="J36" s="10"/>
      <c r="K36" s="10"/>
      <c r="L36" s="10"/>
      <c r="M36" s="16"/>
      <c r="N36" s="7"/>
    </row>
    <row r="37" spans="1:14" s="21" customFormat="1" ht="22.9" customHeight="1" x14ac:dyDescent="0.25">
      <c r="A37" s="30" t="s">
        <v>13</v>
      </c>
      <c r="B37" s="22"/>
      <c r="C37" s="22"/>
      <c r="D37" s="22"/>
      <c r="E37" s="22"/>
      <c r="F37" s="10"/>
      <c r="G37" s="10"/>
      <c r="H37" s="10"/>
      <c r="I37" s="22"/>
      <c r="J37" s="10"/>
      <c r="K37" s="10"/>
      <c r="L37" s="10"/>
      <c r="M37" s="16"/>
      <c r="N37" s="7"/>
    </row>
    <row r="38" spans="1:14" s="21" customFormat="1" ht="22.9" customHeight="1" x14ac:dyDescent="0.25">
      <c r="A38" s="30"/>
      <c r="B38" s="22"/>
      <c r="C38" s="22"/>
      <c r="D38" s="22"/>
      <c r="E38" s="22"/>
      <c r="F38" s="10"/>
      <c r="G38" s="10"/>
      <c r="H38" s="10"/>
      <c r="I38" s="22"/>
      <c r="J38" s="10"/>
      <c r="K38" s="10"/>
      <c r="L38" s="112" t="s">
        <v>130</v>
      </c>
      <c r="M38" s="16"/>
      <c r="N38" s="7"/>
    </row>
    <row r="39" spans="1:14" s="21" customFormat="1" ht="22.9" customHeight="1" x14ac:dyDescent="0.25">
      <c r="A39" s="4" t="s">
        <v>0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16"/>
      <c r="N39" s="7"/>
    </row>
    <row r="40" spans="1:14" s="21" customFormat="1" ht="22.9" customHeight="1" x14ac:dyDescent="0.25">
      <c r="A40" s="4" t="s">
        <v>68</v>
      </c>
      <c r="B40" s="4"/>
      <c r="C40" s="4"/>
      <c r="D40" s="4"/>
      <c r="E40" s="4"/>
      <c r="F40" s="49"/>
      <c r="G40" s="4"/>
      <c r="H40" s="4"/>
      <c r="I40" s="4"/>
      <c r="J40" s="4"/>
      <c r="K40" s="4"/>
      <c r="L40" s="4"/>
      <c r="M40" s="16"/>
      <c r="N40" s="7"/>
    </row>
    <row r="41" spans="1:14" s="21" customFormat="1" ht="22.9" customHeight="1" x14ac:dyDescent="0.25">
      <c r="A41" s="117" t="s">
        <v>171</v>
      </c>
      <c r="B41" s="117"/>
      <c r="C41" s="117"/>
      <c r="D41" s="117"/>
      <c r="E41" s="117"/>
      <c r="F41" s="117"/>
      <c r="G41" s="117"/>
      <c r="H41" s="117"/>
      <c r="I41" s="111"/>
      <c r="J41" s="111"/>
      <c r="K41" s="111"/>
      <c r="L41" s="111"/>
      <c r="M41" s="16"/>
      <c r="N41" s="7"/>
    </row>
    <row r="42" spans="1:14" s="21" customFormat="1" ht="22.9" customHeight="1" x14ac:dyDescent="0.25">
      <c r="A42" s="22"/>
      <c r="D42" s="49"/>
      <c r="F42" s="118"/>
      <c r="G42" s="118"/>
      <c r="H42" s="118"/>
      <c r="J42" s="118" t="s">
        <v>2</v>
      </c>
      <c r="K42" s="118"/>
      <c r="L42" s="118"/>
      <c r="M42" s="16"/>
      <c r="N42" s="7"/>
    </row>
    <row r="43" spans="1:14" s="21" customFormat="1" ht="22.9" customHeight="1" x14ac:dyDescent="0.25">
      <c r="A43" s="22"/>
      <c r="B43" s="22"/>
      <c r="C43" s="22"/>
      <c r="D43" s="22"/>
      <c r="E43" s="22"/>
      <c r="F43" s="3"/>
      <c r="G43" s="3" t="s">
        <v>61</v>
      </c>
      <c r="H43" s="3"/>
      <c r="J43" s="3"/>
      <c r="K43" s="10"/>
      <c r="L43" s="3"/>
      <c r="M43" s="16"/>
      <c r="N43" s="7"/>
    </row>
    <row r="44" spans="1:14" s="21" customFormat="1" ht="22.9" customHeight="1" x14ac:dyDescent="0.25">
      <c r="A44" s="22"/>
      <c r="F44" s="103"/>
      <c r="G44" s="103" t="s">
        <v>75</v>
      </c>
      <c r="H44" s="113"/>
      <c r="J44" s="113"/>
      <c r="K44" s="113" t="s">
        <v>3</v>
      </c>
      <c r="L44" s="113"/>
      <c r="M44" s="16"/>
      <c r="N44" s="7"/>
    </row>
    <row r="45" spans="1:14" s="21" customFormat="1" ht="22.9" customHeight="1" x14ac:dyDescent="0.25">
      <c r="A45" s="22"/>
      <c r="B45" s="37"/>
      <c r="C45" s="37"/>
      <c r="D45" s="116" t="s">
        <v>4</v>
      </c>
      <c r="E45" s="37"/>
      <c r="F45" s="42">
        <v>2562</v>
      </c>
      <c r="G45" s="40"/>
      <c r="H45" s="42">
        <v>2561</v>
      </c>
      <c r="I45" s="37"/>
      <c r="J45" s="42">
        <v>2562</v>
      </c>
      <c r="K45" s="40"/>
      <c r="L45" s="42">
        <v>2561</v>
      </c>
      <c r="M45" s="16"/>
      <c r="N45" s="7"/>
    </row>
    <row r="46" spans="1:14" s="21" customFormat="1" ht="22.9" customHeight="1" x14ac:dyDescent="0.25">
      <c r="A46" s="22"/>
      <c r="B46" s="37"/>
      <c r="C46" s="37"/>
      <c r="D46" s="24"/>
      <c r="E46" s="37"/>
      <c r="F46" s="1"/>
      <c r="G46" s="45"/>
      <c r="H46" s="1"/>
      <c r="I46" s="24"/>
      <c r="J46" s="1"/>
      <c r="K46" s="45"/>
      <c r="L46" s="1"/>
      <c r="M46" s="16"/>
      <c r="N46" s="7"/>
    </row>
    <row r="47" spans="1:14" s="21" customFormat="1" ht="22.9" customHeight="1" x14ac:dyDescent="0.25">
      <c r="A47" s="20" t="s">
        <v>182</v>
      </c>
      <c r="B47" s="37"/>
      <c r="C47" s="37"/>
      <c r="D47" s="37"/>
      <c r="E47" s="37"/>
      <c r="F47" s="61">
        <f>SUM(F32)</f>
        <v>-6211319</v>
      </c>
      <c r="G47" s="51"/>
      <c r="H47" s="61">
        <f>SUM(H32)</f>
        <v>28132181</v>
      </c>
      <c r="I47" s="51"/>
      <c r="J47" s="61">
        <f>SUM(J32)</f>
        <v>-6290233</v>
      </c>
      <c r="K47" s="51"/>
      <c r="L47" s="61">
        <f>SUM(L32)</f>
        <v>27404629</v>
      </c>
      <c r="M47" s="16"/>
      <c r="N47" s="7"/>
    </row>
    <row r="48" spans="1:14" s="21" customFormat="1" ht="22.9" customHeight="1" x14ac:dyDescent="0.25">
      <c r="A48" s="102"/>
      <c r="B48" s="37"/>
      <c r="C48" s="37"/>
      <c r="D48" s="37"/>
      <c r="E48" s="37"/>
      <c r="F48" s="53"/>
      <c r="G48" s="51"/>
      <c r="H48" s="53"/>
      <c r="I48" s="51"/>
      <c r="J48" s="53"/>
      <c r="K48" s="51"/>
      <c r="L48" s="53"/>
      <c r="M48" s="16"/>
      <c r="N48" s="7"/>
    </row>
    <row r="49" spans="1:14" s="21" customFormat="1" ht="22.9" customHeight="1" x14ac:dyDescent="0.25">
      <c r="A49" s="20" t="s">
        <v>38</v>
      </c>
      <c r="B49" s="11"/>
      <c r="C49" s="11"/>
      <c r="D49" s="11"/>
      <c r="E49" s="11"/>
      <c r="F49" s="10"/>
      <c r="G49" s="10"/>
      <c r="H49" s="10"/>
      <c r="I49" s="12"/>
      <c r="J49" s="10"/>
      <c r="K49" s="10"/>
      <c r="L49" s="10"/>
      <c r="M49" s="16"/>
      <c r="N49" s="7"/>
    </row>
    <row r="50" spans="1:14" s="21" customFormat="1" ht="22.9" customHeight="1" x14ac:dyDescent="0.25">
      <c r="A50" s="21" t="s">
        <v>84</v>
      </c>
      <c r="B50" s="11"/>
      <c r="C50" s="11"/>
      <c r="D50" s="11"/>
      <c r="E50" s="11"/>
      <c r="F50" s="10"/>
      <c r="G50" s="10"/>
      <c r="H50" s="10"/>
      <c r="I50" s="12"/>
      <c r="J50" s="10"/>
      <c r="K50" s="10"/>
      <c r="L50" s="10"/>
      <c r="M50" s="16"/>
      <c r="N50" s="7"/>
    </row>
    <row r="51" spans="1:14" s="21" customFormat="1" ht="22.9" customHeight="1" x14ac:dyDescent="0.25">
      <c r="A51" s="21" t="s">
        <v>119</v>
      </c>
      <c r="B51" s="11"/>
      <c r="C51" s="11"/>
      <c r="D51" s="11"/>
      <c r="E51" s="11"/>
      <c r="F51" s="10"/>
      <c r="G51" s="10"/>
      <c r="H51" s="10"/>
      <c r="I51" s="12"/>
      <c r="J51" s="10"/>
      <c r="K51" s="10"/>
      <c r="L51" s="10"/>
      <c r="M51" s="16"/>
      <c r="N51" s="7"/>
    </row>
    <row r="52" spans="1:14" s="21" customFormat="1" ht="22.9" customHeight="1" x14ac:dyDescent="0.25">
      <c r="A52" s="21" t="s">
        <v>120</v>
      </c>
      <c r="B52" s="11"/>
      <c r="C52" s="11"/>
      <c r="D52" s="11" t="s">
        <v>139</v>
      </c>
      <c r="E52" s="11"/>
      <c r="F52" s="10">
        <v>-535691</v>
      </c>
      <c r="G52" s="10"/>
      <c r="H52" s="10">
        <v>-1205435</v>
      </c>
      <c r="I52" s="12"/>
      <c r="J52" s="10">
        <v>0</v>
      </c>
      <c r="K52" s="10"/>
      <c r="L52" s="10">
        <v>0</v>
      </c>
      <c r="M52" s="16"/>
      <c r="N52" s="7"/>
    </row>
    <row r="53" spans="1:14" s="21" customFormat="1" ht="22.9" customHeight="1" x14ac:dyDescent="0.25">
      <c r="A53" s="5" t="s">
        <v>142</v>
      </c>
      <c r="B53" s="11"/>
      <c r="C53" s="11"/>
      <c r="D53" s="11"/>
      <c r="E53" s="11"/>
      <c r="F53" s="10">
        <v>-22910315</v>
      </c>
      <c r="G53" s="10"/>
      <c r="H53" s="10">
        <v>56966317</v>
      </c>
      <c r="I53" s="12"/>
      <c r="J53" s="10">
        <v>-22910315</v>
      </c>
      <c r="K53" s="10"/>
      <c r="L53" s="10">
        <v>56966317</v>
      </c>
      <c r="M53" s="16"/>
      <c r="N53" s="7"/>
    </row>
    <row r="54" spans="1:14" s="21" customFormat="1" ht="22.9" customHeight="1" x14ac:dyDescent="0.25">
      <c r="A54" s="5" t="s">
        <v>86</v>
      </c>
      <c r="B54" s="11"/>
      <c r="C54" s="11"/>
      <c r="D54" s="11"/>
      <c r="E54" s="11"/>
      <c r="F54" s="33">
        <v>4689201</v>
      </c>
      <c r="G54" s="10"/>
      <c r="H54" s="33">
        <v>-10777609</v>
      </c>
      <c r="I54" s="12"/>
      <c r="J54" s="33">
        <v>4582063</v>
      </c>
      <c r="K54" s="10"/>
      <c r="L54" s="33">
        <v>-11393263</v>
      </c>
      <c r="M54" s="16"/>
      <c r="N54" s="7"/>
    </row>
    <row r="55" spans="1:14" s="21" customFormat="1" ht="22.9" customHeight="1" x14ac:dyDescent="0.25">
      <c r="A55" s="21" t="s">
        <v>85</v>
      </c>
      <c r="B55" s="11"/>
      <c r="C55" s="11"/>
      <c r="D55" s="11"/>
      <c r="E55" s="11"/>
      <c r="F55" s="9"/>
      <c r="G55" s="10"/>
      <c r="H55" s="9"/>
      <c r="I55" s="12"/>
      <c r="J55" s="9"/>
      <c r="K55" s="10"/>
      <c r="L55" s="9"/>
      <c r="M55" s="16"/>
      <c r="N55" s="7"/>
    </row>
    <row r="56" spans="1:14" s="21" customFormat="1" ht="22.9" customHeight="1" x14ac:dyDescent="0.25">
      <c r="A56" s="21" t="s">
        <v>109</v>
      </c>
      <c r="B56" s="11"/>
      <c r="C56" s="11"/>
      <c r="D56" s="11"/>
      <c r="E56" s="11"/>
      <c r="F56" s="33">
        <f>SUM(F51:F54)</f>
        <v>-18756805</v>
      </c>
      <c r="G56" s="9"/>
      <c r="H56" s="33">
        <f>SUM(H51:H54)</f>
        <v>44983273</v>
      </c>
      <c r="I56" s="52"/>
      <c r="J56" s="33">
        <f>SUM(J51:J54)</f>
        <v>-18328252</v>
      </c>
      <c r="K56" s="9"/>
      <c r="L56" s="33">
        <f>SUM(L51:L54)</f>
        <v>45573054</v>
      </c>
      <c r="M56" s="16"/>
      <c r="N56" s="7"/>
    </row>
    <row r="57" spans="1:14" s="21" customFormat="1" ht="22.9" customHeight="1" x14ac:dyDescent="0.25">
      <c r="B57" s="11"/>
      <c r="C57" s="11"/>
      <c r="D57" s="11"/>
      <c r="E57" s="11"/>
      <c r="F57" s="9"/>
      <c r="G57" s="9"/>
      <c r="H57" s="9"/>
      <c r="I57" s="52"/>
      <c r="J57" s="9"/>
      <c r="K57" s="9"/>
      <c r="L57" s="9"/>
      <c r="M57" s="16"/>
      <c r="N57" s="7"/>
    </row>
    <row r="58" spans="1:14" s="21" customFormat="1" ht="22.9" customHeight="1" thickBot="1" x14ac:dyDescent="0.3">
      <c r="A58" s="4" t="s">
        <v>146</v>
      </c>
      <c r="B58" s="22"/>
      <c r="C58" s="22"/>
      <c r="D58" s="22"/>
      <c r="E58" s="22"/>
      <c r="F58" s="62">
        <f>SUM(F47,F56)</f>
        <v>-24968124</v>
      </c>
      <c r="G58" s="51"/>
      <c r="H58" s="62">
        <f>SUM(H47,H56)</f>
        <v>73115454</v>
      </c>
      <c r="I58" s="114"/>
      <c r="J58" s="62">
        <f>SUM(J47,J56)</f>
        <v>-24618485</v>
      </c>
      <c r="K58" s="51"/>
      <c r="L58" s="62">
        <f>SUM(L47,L56)</f>
        <v>72977683</v>
      </c>
      <c r="M58" s="16"/>
      <c r="N58" s="7"/>
    </row>
    <row r="59" spans="1:14" s="21" customFormat="1" ht="22.9" customHeight="1" thickTop="1" x14ac:dyDescent="0.25">
      <c r="A59" s="23"/>
      <c r="B59" s="22"/>
      <c r="C59" s="22"/>
      <c r="D59" s="22"/>
      <c r="E59" s="22"/>
      <c r="F59" s="10"/>
      <c r="G59" s="10"/>
      <c r="H59" s="10"/>
      <c r="I59" s="22"/>
      <c r="J59" s="10"/>
      <c r="K59" s="10"/>
      <c r="L59" s="10"/>
      <c r="M59" s="16"/>
      <c r="N59" s="7"/>
    </row>
    <row r="60" spans="1:14" s="21" customFormat="1" ht="22.9" customHeight="1" x14ac:dyDescent="0.25">
      <c r="A60" s="30" t="s">
        <v>13</v>
      </c>
      <c r="B60" s="22"/>
      <c r="C60" s="22"/>
      <c r="D60" s="22"/>
      <c r="E60" s="22"/>
      <c r="F60" s="10"/>
      <c r="G60" s="10"/>
      <c r="H60" s="10"/>
      <c r="I60" s="22"/>
      <c r="J60" s="10"/>
      <c r="K60" s="10"/>
      <c r="L60" s="10"/>
      <c r="M60" s="17"/>
      <c r="N60" s="7"/>
    </row>
    <row r="61" spans="1:14" ht="22.9" customHeight="1" x14ac:dyDescent="0.25">
      <c r="L61" s="112" t="s">
        <v>130</v>
      </c>
    </row>
    <row r="62" spans="1:14" s="21" customFormat="1" ht="22.9" customHeight="1" x14ac:dyDescent="0.25">
      <c r="A62" s="4" t="s">
        <v>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16"/>
      <c r="N62" s="7"/>
    </row>
    <row r="63" spans="1:14" s="21" customFormat="1" ht="22.9" customHeight="1" x14ac:dyDescent="0.25">
      <c r="A63" s="4" t="s">
        <v>67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6"/>
      <c r="N63" s="7"/>
    </row>
    <row r="64" spans="1:14" s="21" customFormat="1" ht="22.9" customHeight="1" x14ac:dyDescent="0.25">
      <c r="A64" s="117" t="s">
        <v>172</v>
      </c>
      <c r="B64" s="117"/>
      <c r="C64" s="117"/>
      <c r="D64" s="117"/>
      <c r="E64" s="117"/>
      <c r="F64" s="117"/>
      <c r="G64" s="117"/>
      <c r="H64" s="117"/>
      <c r="I64" s="111"/>
      <c r="J64" s="111"/>
      <c r="K64" s="111"/>
      <c r="L64" s="111"/>
      <c r="M64" s="16"/>
      <c r="N64" s="7"/>
    </row>
    <row r="65" spans="1:14" s="21" customFormat="1" ht="22.9" customHeight="1" x14ac:dyDescent="0.25">
      <c r="A65" s="22"/>
      <c r="F65" s="118"/>
      <c r="G65" s="118"/>
      <c r="H65" s="118"/>
      <c r="J65" s="118" t="s">
        <v>2</v>
      </c>
      <c r="K65" s="118"/>
      <c r="L65" s="118"/>
      <c r="M65" s="16"/>
      <c r="N65" s="7"/>
    </row>
    <row r="66" spans="1:14" s="21" customFormat="1" ht="22.9" customHeight="1" x14ac:dyDescent="0.25">
      <c r="A66" s="22"/>
      <c r="B66" s="22"/>
      <c r="C66" s="22"/>
      <c r="D66" s="49"/>
      <c r="E66" s="22"/>
      <c r="F66" s="3"/>
      <c r="G66" s="3" t="s">
        <v>61</v>
      </c>
      <c r="H66" s="3"/>
      <c r="J66" s="3"/>
      <c r="K66" s="10"/>
      <c r="L66" s="3"/>
      <c r="M66" s="16"/>
      <c r="N66" s="7"/>
    </row>
    <row r="67" spans="1:14" s="21" customFormat="1" ht="22.9" customHeight="1" x14ac:dyDescent="0.25">
      <c r="A67" s="22"/>
      <c r="F67" s="103"/>
      <c r="G67" s="103" t="s">
        <v>75</v>
      </c>
      <c r="H67" s="113"/>
      <c r="J67" s="113"/>
      <c r="K67" s="113" t="s">
        <v>3</v>
      </c>
      <c r="L67" s="113"/>
      <c r="M67" s="16"/>
      <c r="N67" s="7"/>
    </row>
    <row r="68" spans="1:14" s="21" customFormat="1" ht="22.9" customHeight="1" x14ac:dyDescent="0.25">
      <c r="A68" s="22"/>
      <c r="B68" s="37"/>
      <c r="C68" s="37"/>
      <c r="D68" s="106" t="s">
        <v>4</v>
      </c>
      <c r="E68" s="37"/>
      <c r="F68" s="42">
        <v>2562</v>
      </c>
      <c r="G68" s="40"/>
      <c r="H68" s="42">
        <v>2561</v>
      </c>
      <c r="I68" s="37"/>
      <c r="J68" s="42">
        <v>2562</v>
      </c>
      <c r="K68" s="40"/>
      <c r="L68" s="42">
        <v>2561</v>
      </c>
      <c r="M68" s="16"/>
      <c r="N68" s="7"/>
    </row>
    <row r="69" spans="1:14" s="21" customFormat="1" ht="22.9" customHeight="1" x14ac:dyDescent="0.25">
      <c r="A69" s="4" t="s">
        <v>32</v>
      </c>
      <c r="B69" s="22"/>
      <c r="C69" s="22"/>
      <c r="D69" s="22"/>
      <c r="E69" s="22"/>
      <c r="F69" s="10"/>
      <c r="G69" s="10"/>
      <c r="H69" s="10"/>
      <c r="I69" s="10"/>
      <c r="J69" s="92"/>
      <c r="K69" s="10"/>
      <c r="L69" s="92"/>
      <c r="M69" s="16"/>
      <c r="N69" s="7"/>
    </row>
    <row r="70" spans="1:14" s="21" customFormat="1" ht="22.9" customHeight="1" x14ac:dyDescent="0.25">
      <c r="A70" s="5" t="s">
        <v>95</v>
      </c>
      <c r="B70" s="22"/>
      <c r="C70" s="22"/>
      <c r="D70" s="22"/>
      <c r="E70" s="22"/>
      <c r="F70" s="10">
        <v>2193589322</v>
      </c>
      <c r="G70" s="10"/>
      <c r="H70" s="10">
        <v>2136597332</v>
      </c>
      <c r="I70" s="10"/>
      <c r="J70" s="10">
        <v>2193589322</v>
      </c>
      <c r="K70" s="10"/>
      <c r="L70" s="10">
        <v>2136597332</v>
      </c>
      <c r="M70" s="16"/>
      <c r="N70" s="7"/>
    </row>
    <row r="71" spans="1:14" s="21" customFormat="1" ht="22.9" customHeight="1" x14ac:dyDescent="0.25">
      <c r="A71" s="5" t="s">
        <v>96</v>
      </c>
      <c r="B71" s="22"/>
      <c r="C71" s="22"/>
      <c r="D71" s="22"/>
      <c r="E71" s="22"/>
      <c r="F71" s="33">
        <v>-545600381</v>
      </c>
      <c r="G71" s="10"/>
      <c r="H71" s="33">
        <v>-520061932</v>
      </c>
      <c r="I71" s="10"/>
      <c r="J71" s="33">
        <v>-545600381</v>
      </c>
      <c r="K71" s="10"/>
      <c r="L71" s="33">
        <v>-520061932</v>
      </c>
      <c r="M71" s="16"/>
      <c r="N71" s="7"/>
    </row>
    <row r="72" spans="1:14" s="21" customFormat="1" ht="22.9" customHeight="1" x14ac:dyDescent="0.25">
      <c r="A72" s="5" t="s">
        <v>97</v>
      </c>
      <c r="B72" s="22"/>
      <c r="C72" s="22"/>
      <c r="D72" s="22"/>
      <c r="E72" s="22"/>
      <c r="F72" s="93">
        <f>SUM(F70:F71)</f>
        <v>1647988941</v>
      </c>
      <c r="G72" s="9"/>
      <c r="H72" s="93">
        <f>SUM(H70:H71)</f>
        <v>1616535400</v>
      </c>
      <c r="I72" s="12"/>
      <c r="J72" s="93">
        <f>SUM(J70:J71)</f>
        <v>1647988941</v>
      </c>
      <c r="K72" s="9"/>
      <c r="L72" s="93">
        <f>SUM(L70:L71)</f>
        <v>1616535400</v>
      </c>
      <c r="M72" s="16"/>
      <c r="N72" s="7"/>
    </row>
    <row r="73" spans="1:14" s="21" customFormat="1" ht="22.9" customHeight="1" x14ac:dyDescent="0.25">
      <c r="A73" s="5" t="s">
        <v>155</v>
      </c>
      <c r="B73" s="22"/>
      <c r="C73" s="22"/>
      <c r="D73" s="22"/>
      <c r="E73" s="22"/>
      <c r="F73" s="10"/>
      <c r="G73" s="10"/>
      <c r="H73" s="108"/>
      <c r="I73" s="10"/>
      <c r="J73" s="10"/>
      <c r="K73" s="10"/>
      <c r="L73" s="10"/>
      <c r="M73" s="16"/>
      <c r="N73" s="7"/>
    </row>
    <row r="74" spans="1:14" s="21" customFormat="1" ht="22.9" customHeight="1" x14ac:dyDescent="0.25">
      <c r="A74" s="5" t="s">
        <v>156</v>
      </c>
      <c r="B74" s="22"/>
      <c r="C74" s="22"/>
      <c r="D74" s="22"/>
      <c r="E74" s="22"/>
      <c r="F74" s="33">
        <v>-5550559</v>
      </c>
      <c r="G74" s="10"/>
      <c r="H74" s="33">
        <v>-65849760</v>
      </c>
      <c r="I74" s="10"/>
      <c r="J74" s="33">
        <v>-5550559</v>
      </c>
      <c r="K74" s="10"/>
      <c r="L74" s="33">
        <v>-65849760</v>
      </c>
      <c r="M74" s="16"/>
      <c r="N74" s="7"/>
    </row>
    <row r="75" spans="1:14" s="21" customFormat="1" ht="22.9" customHeight="1" x14ac:dyDescent="0.25">
      <c r="A75" s="5" t="s">
        <v>98</v>
      </c>
      <c r="B75" s="11"/>
      <c r="C75" s="11"/>
      <c r="D75" s="11"/>
      <c r="E75" s="11"/>
      <c r="F75" s="93">
        <f>SUM(F72:F74)</f>
        <v>1642438382</v>
      </c>
      <c r="G75" s="9"/>
      <c r="H75" s="93">
        <f>SUM(H72:H74)</f>
        <v>1550685640</v>
      </c>
      <c r="I75" s="12"/>
      <c r="J75" s="93">
        <f>SUM(J72:J74)</f>
        <v>1642438382</v>
      </c>
      <c r="K75" s="9"/>
      <c r="L75" s="93">
        <f>SUM(L72:L74)</f>
        <v>1550685640</v>
      </c>
      <c r="M75" s="16"/>
      <c r="N75" s="7"/>
    </row>
    <row r="76" spans="1:14" s="21" customFormat="1" ht="22.9" customHeight="1" x14ac:dyDescent="0.25">
      <c r="A76" s="5" t="s">
        <v>33</v>
      </c>
      <c r="B76" s="11"/>
      <c r="C76" s="11"/>
      <c r="D76" s="11"/>
      <c r="E76" s="11"/>
      <c r="F76" s="94">
        <v>122097423</v>
      </c>
      <c r="G76" s="9"/>
      <c r="H76" s="94">
        <v>134368028</v>
      </c>
      <c r="I76" s="50"/>
      <c r="J76" s="94">
        <v>122097423</v>
      </c>
      <c r="K76" s="9"/>
      <c r="L76" s="94">
        <v>134368028</v>
      </c>
      <c r="M76" s="16"/>
      <c r="N76" s="7"/>
    </row>
    <row r="77" spans="1:14" s="21" customFormat="1" ht="22.9" customHeight="1" x14ac:dyDescent="0.25">
      <c r="A77" s="5" t="s">
        <v>118</v>
      </c>
      <c r="B77" s="38"/>
      <c r="C77" s="38"/>
      <c r="D77" s="11" t="s">
        <v>139</v>
      </c>
      <c r="E77" s="38"/>
      <c r="F77" s="10">
        <v>-1466259</v>
      </c>
      <c r="G77" s="10"/>
      <c r="H77" s="10">
        <v>-2387003</v>
      </c>
      <c r="I77" s="52"/>
      <c r="J77" s="10">
        <v>0</v>
      </c>
      <c r="K77" s="10"/>
      <c r="L77" s="10">
        <v>0</v>
      </c>
      <c r="M77" s="16"/>
      <c r="N77" s="7"/>
    </row>
    <row r="78" spans="1:14" s="21" customFormat="1" ht="22.9" customHeight="1" x14ac:dyDescent="0.25">
      <c r="A78" s="5" t="s">
        <v>115</v>
      </c>
      <c r="B78" s="38"/>
      <c r="C78" s="38"/>
      <c r="D78" s="38" t="s">
        <v>140</v>
      </c>
      <c r="E78" s="38"/>
      <c r="F78" s="10">
        <v>80155277</v>
      </c>
      <c r="G78" s="10"/>
      <c r="H78" s="10">
        <v>72317827</v>
      </c>
      <c r="I78" s="52"/>
      <c r="J78" s="10">
        <v>80155277</v>
      </c>
      <c r="K78" s="10"/>
      <c r="L78" s="10">
        <v>72317827</v>
      </c>
      <c r="M78" s="16"/>
      <c r="N78" s="7"/>
    </row>
    <row r="79" spans="1:14" s="21" customFormat="1" ht="22.9" customHeight="1" x14ac:dyDescent="0.25">
      <c r="A79" s="5" t="s">
        <v>166</v>
      </c>
      <c r="B79" s="38"/>
      <c r="C79" s="38"/>
      <c r="D79" s="38"/>
      <c r="E79" s="38"/>
      <c r="F79" s="10">
        <v>45939299</v>
      </c>
      <c r="G79" s="10"/>
      <c r="H79" s="10">
        <v>21218988</v>
      </c>
      <c r="I79" s="52"/>
      <c r="J79" s="10">
        <v>45939299</v>
      </c>
      <c r="K79" s="10"/>
      <c r="L79" s="10">
        <v>21218988</v>
      </c>
      <c r="M79" s="16"/>
      <c r="N79" s="7"/>
    </row>
    <row r="80" spans="1:14" s="21" customFormat="1" ht="22.9" customHeight="1" x14ac:dyDescent="0.25">
      <c r="A80" s="5" t="s">
        <v>176</v>
      </c>
      <c r="B80" s="38"/>
      <c r="C80" s="38"/>
      <c r="D80" s="38"/>
      <c r="E80" s="38"/>
      <c r="F80" s="10">
        <v>-31289734</v>
      </c>
      <c r="G80" s="10"/>
      <c r="H80" s="10">
        <v>0</v>
      </c>
      <c r="I80" s="52"/>
      <c r="J80" s="10">
        <v>-31289734</v>
      </c>
      <c r="K80" s="10"/>
      <c r="L80" s="10">
        <v>0</v>
      </c>
      <c r="M80" s="16"/>
      <c r="N80" s="7"/>
    </row>
    <row r="81" spans="1:14" s="21" customFormat="1" ht="22.9" customHeight="1" x14ac:dyDescent="0.25">
      <c r="A81" s="5" t="s">
        <v>37</v>
      </c>
      <c r="B81" s="38"/>
      <c r="C81" s="38"/>
      <c r="D81" s="38"/>
      <c r="E81" s="38"/>
      <c r="F81" s="10">
        <v>6705553</v>
      </c>
      <c r="G81" s="10"/>
      <c r="H81" s="10">
        <v>4367267</v>
      </c>
      <c r="I81" s="52"/>
      <c r="J81" s="10">
        <v>6705553</v>
      </c>
      <c r="K81" s="10"/>
      <c r="L81" s="10">
        <v>4367267</v>
      </c>
      <c r="M81" s="16"/>
      <c r="N81" s="7"/>
    </row>
    <row r="82" spans="1:14" s="21" customFormat="1" ht="22.9" customHeight="1" x14ac:dyDescent="0.25">
      <c r="A82" s="4" t="s">
        <v>34</v>
      </c>
      <c r="B82" s="11"/>
      <c r="C82" s="11"/>
      <c r="D82" s="11"/>
      <c r="E82" s="11"/>
      <c r="F82" s="27">
        <f>SUM(F75:F81)</f>
        <v>1864579941</v>
      </c>
      <c r="G82" s="104"/>
      <c r="H82" s="27">
        <f>SUM(H75:H81)</f>
        <v>1780570747</v>
      </c>
      <c r="I82" s="12"/>
      <c r="J82" s="27">
        <f>SUM(J75:J81)</f>
        <v>1866046200</v>
      </c>
      <c r="K82" s="114"/>
      <c r="L82" s="27">
        <f>SUM(L75:L81)</f>
        <v>1782957750</v>
      </c>
      <c r="M82" s="16"/>
      <c r="N82" s="7"/>
    </row>
    <row r="83" spans="1:14" s="21" customFormat="1" ht="22.9" customHeight="1" x14ac:dyDescent="0.25">
      <c r="A83" s="4" t="s">
        <v>35</v>
      </c>
      <c r="B83" s="11"/>
      <c r="C83" s="11"/>
      <c r="D83" s="11"/>
      <c r="E83" s="11"/>
      <c r="F83" s="51"/>
      <c r="G83" s="51"/>
      <c r="H83" s="109"/>
      <c r="I83" s="12"/>
      <c r="J83" s="51"/>
      <c r="K83" s="51"/>
      <c r="L83" s="51"/>
      <c r="M83" s="16"/>
      <c r="N83" s="7"/>
    </row>
    <row r="84" spans="1:14" s="21" customFormat="1" ht="22.9" customHeight="1" x14ac:dyDescent="0.25">
      <c r="A84" s="5" t="s">
        <v>104</v>
      </c>
      <c r="B84" s="38"/>
      <c r="C84" s="38"/>
      <c r="D84" s="11"/>
      <c r="E84" s="38"/>
      <c r="F84" s="115">
        <v>1307586360</v>
      </c>
      <c r="G84" s="104"/>
      <c r="H84" s="114">
        <v>1271981772</v>
      </c>
      <c r="I84" s="52"/>
      <c r="J84" s="114">
        <v>1307586360</v>
      </c>
      <c r="K84" s="114"/>
      <c r="L84" s="114">
        <v>1271981772</v>
      </c>
      <c r="M84" s="16"/>
      <c r="N84" s="7"/>
    </row>
    <row r="85" spans="1:14" s="21" customFormat="1" ht="22.9" customHeight="1" x14ac:dyDescent="0.25">
      <c r="A85" s="5" t="s">
        <v>99</v>
      </c>
      <c r="B85" s="38"/>
      <c r="C85" s="38"/>
      <c r="D85" s="11"/>
      <c r="E85" s="38"/>
      <c r="F85" s="93">
        <v>-273344689</v>
      </c>
      <c r="G85" s="10"/>
      <c r="H85" s="93">
        <v>-379490368</v>
      </c>
      <c r="I85" s="52"/>
      <c r="J85" s="93">
        <v>-273344689</v>
      </c>
      <c r="K85" s="10"/>
      <c r="L85" s="93">
        <v>-379490368</v>
      </c>
      <c r="M85" s="16"/>
      <c r="N85" s="7"/>
    </row>
    <row r="86" spans="1:14" s="21" customFormat="1" ht="22.9" customHeight="1" x14ac:dyDescent="0.25">
      <c r="A86" s="5" t="s">
        <v>100</v>
      </c>
      <c r="B86" s="38"/>
      <c r="C86" s="38"/>
      <c r="D86" s="11"/>
      <c r="E86" s="38"/>
      <c r="F86" s="115">
        <v>335598789</v>
      </c>
      <c r="G86" s="10"/>
      <c r="H86" s="114">
        <v>325790306</v>
      </c>
      <c r="I86" s="52"/>
      <c r="J86" s="114">
        <v>335598789</v>
      </c>
      <c r="K86" s="10"/>
      <c r="L86" s="114">
        <v>325790306</v>
      </c>
      <c r="M86" s="16"/>
      <c r="N86" s="7"/>
    </row>
    <row r="87" spans="1:14" s="21" customFormat="1" ht="22.9" customHeight="1" x14ac:dyDescent="0.25">
      <c r="A87" s="5" t="s">
        <v>40</v>
      </c>
      <c r="B87" s="38"/>
      <c r="C87" s="38"/>
      <c r="D87" s="11"/>
      <c r="E87" s="38"/>
      <c r="F87" s="115">
        <v>207969127</v>
      </c>
      <c r="G87" s="10"/>
      <c r="H87" s="114">
        <v>180241226</v>
      </c>
      <c r="I87" s="52"/>
      <c r="J87" s="114">
        <v>207969127</v>
      </c>
      <c r="K87" s="10"/>
      <c r="L87" s="114">
        <v>180241226</v>
      </c>
      <c r="M87" s="16"/>
      <c r="N87" s="7"/>
    </row>
    <row r="88" spans="1:14" s="21" customFormat="1" ht="22.9" customHeight="1" x14ac:dyDescent="0.25">
      <c r="A88" s="5" t="s">
        <v>36</v>
      </c>
      <c r="B88" s="38"/>
      <c r="C88" s="38"/>
      <c r="D88" s="11"/>
      <c r="E88" s="38"/>
      <c r="F88" s="115">
        <v>276088323</v>
      </c>
      <c r="G88" s="10"/>
      <c r="H88" s="114">
        <v>255723748</v>
      </c>
      <c r="I88" s="52"/>
      <c r="J88" s="114">
        <v>276088323</v>
      </c>
      <c r="K88" s="10"/>
      <c r="L88" s="114">
        <v>255723748</v>
      </c>
      <c r="M88" s="16"/>
      <c r="N88" s="7"/>
    </row>
    <row r="89" spans="1:14" s="21" customFormat="1" ht="22.9" customHeight="1" x14ac:dyDescent="0.25">
      <c r="A89" s="4" t="s">
        <v>101</v>
      </c>
      <c r="B89" s="38"/>
      <c r="C89" s="38"/>
      <c r="D89" s="38"/>
      <c r="E89" s="38"/>
      <c r="F89" s="27">
        <f>SUM(F84:F88)</f>
        <v>1853897910</v>
      </c>
      <c r="G89" s="10"/>
      <c r="H89" s="27">
        <f>SUM(H84:H88)</f>
        <v>1654246684</v>
      </c>
      <c r="I89" s="52"/>
      <c r="J89" s="27">
        <f>SUM(J84:J88)</f>
        <v>1853897910</v>
      </c>
      <c r="K89" s="10"/>
      <c r="L89" s="27">
        <f>SUM(L84:L88)</f>
        <v>1654246684</v>
      </c>
      <c r="M89" s="16"/>
      <c r="N89" s="7"/>
    </row>
    <row r="90" spans="1:14" s="21" customFormat="1" ht="22.9" customHeight="1" x14ac:dyDescent="0.25">
      <c r="A90" s="4" t="s">
        <v>186</v>
      </c>
      <c r="B90" s="22"/>
      <c r="C90" s="22"/>
      <c r="D90" s="22"/>
      <c r="E90" s="22"/>
      <c r="F90" s="53">
        <f>SUM(F82-F89)</f>
        <v>10682031</v>
      </c>
      <c r="G90" s="104"/>
      <c r="H90" s="53">
        <f>SUM(H82-H89)</f>
        <v>126324063</v>
      </c>
      <c r="I90" s="114"/>
      <c r="J90" s="53">
        <f>SUM(J82-J89)</f>
        <v>12148290</v>
      </c>
      <c r="K90" s="114"/>
      <c r="L90" s="53">
        <f>SUM(L82-L89)</f>
        <v>128711066</v>
      </c>
      <c r="M90" s="16"/>
      <c r="N90" s="7"/>
    </row>
    <row r="91" spans="1:14" s="21" customFormat="1" ht="22.9" customHeight="1" x14ac:dyDescent="0.25">
      <c r="A91" s="5" t="s">
        <v>179</v>
      </c>
      <c r="B91" s="11"/>
      <c r="C91" s="11"/>
      <c r="D91" s="11" t="s">
        <v>141</v>
      </c>
      <c r="E91" s="11"/>
      <c r="F91" s="10">
        <v>1641578</v>
      </c>
      <c r="G91" s="51"/>
      <c r="H91" s="10">
        <v>-22322267</v>
      </c>
      <c r="I91" s="12"/>
      <c r="J91" s="10">
        <v>1348326</v>
      </c>
      <c r="K91" s="51"/>
      <c r="L91" s="10">
        <v>-23589639</v>
      </c>
      <c r="M91" s="16"/>
      <c r="N91" s="7"/>
    </row>
    <row r="92" spans="1:14" s="21" customFormat="1" ht="22.9" customHeight="1" thickBot="1" x14ac:dyDescent="0.3">
      <c r="A92" s="20" t="s">
        <v>125</v>
      </c>
      <c r="B92" s="11"/>
      <c r="C92" s="11"/>
      <c r="D92" s="11"/>
      <c r="E92" s="11"/>
      <c r="F92" s="54">
        <f>SUM(F90:F91)</f>
        <v>12323609</v>
      </c>
      <c r="G92" s="55"/>
      <c r="H92" s="54">
        <f>SUM(H90:H91)</f>
        <v>104001796</v>
      </c>
      <c r="I92" s="52"/>
      <c r="J92" s="54">
        <f>SUM(J90:J91)</f>
        <v>13496616</v>
      </c>
      <c r="K92" s="55"/>
      <c r="L92" s="54">
        <f>SUM(L90:L91)</f>
        <v>105121427</v>
      </c>
      <c r="M92" s="16"/>
      <c r="N92" s="7"/>
    </row>
    <row r="93" spans="1:14" s="21" customFormat="1" ht="22.9" customHeight="1" thickTop="1" x14ac:dyDescent="0.25">
      <c r="A93" s="20"/>
      <c r="B93" s="11"/>
      <c r="C93" s="11"/>
      <c r="D93" s="11"/>
      <c r="E93" s="11"/>
      <c r="F93" s="53"/>
      <c r="G93" s="55"/>
      <c r="H93" s="53"/>
      <c r="I93" s="52"/>
      <c r="J93" s="53"/>
      <c r="K93" s="55"/>
      <c r="L93" s="53"/>
      <c r="M93" s="16"/>
      <c r="N93" s="7"/>
    </row>
    <row r="94" spans="1:14" s="21" customFormat="1" ht="22.9" customHeight="1" x14ac:dyDescent="0.25">
      <c r="A94" s="56" t="s">
        <v>167</v>
      </c>
      <c r="B94" s="6"/>
      <c r="C94" s="6"/>
      <c r="D94" s="11" t="s">
        <v>162</v>
      </c>
      <c r="E94" s="57"/>
      <c r="F94" s="57"/>
      <c r="G94" s="57"/>
      <c r="H94" s="57"/>
      <c r="I94" s="57"/>
      <c r="J94" s="57"/>
      <c r="K94" s="57"/>
      <c r="L94" s="57"/>
      <c r="M94" s="16"/>
      <c r="N94" s="7"/>
    </row>
    <row r="95" spans="1:14" s="21" customFormat="1" ht="22.9" customHeight="1" thickBot="1" x14ac:dyDescent="0.3">
      <c r="A95" s="58" t="s">
        <v>168</v>
      </c>
      <c r="B95" s="6"/>
      <c r="C95" s="6"/>
      <c r="D95" s="8"/>
      <c r="E95" s="6"/>
      <c r="F95" s="59">
        <f>SUM(F92/35000000)</f>
        <v>0.35210311428571428</v>
      </c>
      <c r="G95" s="57"/>
      <c r="H95" s="59">
        <f>SUM(H92/35000000)</f>
        <v>2.9714798857142859</v>
      </c>
      <c r="I95" s="60"/>
      <c r="J95" s="59">
        <f>SUM(J92/35000000)</f>
        <v>0.3856176</v>
      </c>
      <c r="K95" s="60"/>
      <c r="L95" s="59">
        <f>SUM(L92/35000000)</f>
        <v>3.0034693428571431</v>
      </c>
      <c r="M95" s="16"/>
      <c r="N95" s="7"/>
    </row>
    <row r="96" spans="1:14" s="21" customFormat="1" ht="22.9" customHeight="1" thickTop="1" x14ac:dyDescent="0.25">
      <c r="A96" s="23"/>
      <c r="B96" s="22"/>
      <c r="C96" s="22"/>
      <c r="D96" s="22"/>
      <c r="E96" s="22"/>
      <c r="F96" s="10"/>
      <c r="G96" s="10"/>
      <c r="H96" s="10"/>
      <c r="I96" s="22"/>
      <c r="J96" s="10"/>
      <c r="K96" s="10"/>
      <c r="L96" s="10"/>
      <c r="M96" s="16"/>
      <c r="N96" s="7"/>
    </row>
    <row r="97" spans="1:14" s="21" customFormat="1" ht="22.9" customHeight="1" x14ac:dyDescent="0.25">
      <c r="A97" s="30" t="s">
        <v>13</v>
      </c>
      <c r="B97" s="22"/>
      <c r="C97" s="22"/>
      <c r="D97" s="22"/>
      <c r="E97" s="22"/>
      <c r="F97" s="10"/>
      <c r="G97" s="10"/>
      <c r="H97" s="10"/>
      <c r="I97" s="22"/>
      <c r="J97" s="10"/>
      <c r="K97" s="10"/>
      <c r="L97" s="10"/>
      <c r="M97" s="16"/>
      <c r="N97" s="7"/>
    </row>
    <row r="98" spans="1:14" s="21" customFormat="1" ht="22.9" customHeight="1" x14ac:dyDescent="0.25">
      <c r="A98" s="30"/>
      <c r="B98" s="22"/>
      <c r="C98" s="22"/>
      <c r="D98" s="22"/>
      <c r="E98" s="22"/>
      <c r="F98" s="10"/>
      <c r="G98" s="10"/>
      <c r="H98" s="10"/>
      <c r="I98" s="22"/>
      <c r="J98" s="10"/>
      <c r="K98" s="10"/>
      <c r="L98" s="112" t="s">
        <v>130</v>
      </c>
      <c r="M98" s="16"/>
      <c r="N98" s="7"/>
    </row>
    <row r="99" spans="1:14" s="21" customFormat="1" ht="22.9" customHeight="1" x14ac:dyDescent="0.25">
      <c r="A99" s="4" t="s">
        <v>0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16"/>
      <c r="N99" s="7"/>
    </row>
    <row r="100" spans="1:14" s="21" customFormat="1" ht="22.9" customHeight="1" x14ac:dyDescent="0.25">
      <c r="A100" s="4" t="s">
        <v>68</v>
      </c>
      <c r="B100" s="4"/>
      <c r="C100" s="4"/>
      <c r="D100" s="4"/>
      <c r="E100" s="4"/>
      <c r="F100" s="49"/>
      <c r="G100" s="4"/>
      <c r="H100" s="4"/>
      <c r="I100" s="4"/>
      <c r="J100" s="4"/>
      <c r="K100" s="4"/>
      <c r="L100" s="4"/>
      <c r="M100" s="16"/>
      <c r="N100" s="7"/>
    </row>
    <row r="101" spans="1:14" s="21" customFormat="1" ht="22.9" customHeight="1" x14ac:dyDescent="0.25">
      <c r="A101" s="117" t="s">
        <v>172</v>
      </c>
      <c r="B101" s="117"/>
      <c r="C101" s="117"/>
      <c r="D101" s="117"/>
      <c r="E101" s="117"/>
      <c r="F101" s="117"/>
      <c r="G101" s="117"/>
      <c r="H101" s="117"/>
      <c r="I101" s="111"/>
      <c r="J101" s="111"/>
      <c r="K101" s="111"/>
      <c r="L101" s="111"/>
      <c r="M101" s="16"/>
      <c r="N101" s="7"/>
    </row>
    <row r="102" spans="1:14" s="21" customFormat="1" ht="22.9" customHeight="1" x14ac:dyDescent="0.25">
      <c r="A102" s="22"/>
      <c r="D102" s="49"/>
      <c r="F102" s="118"/>
      <c r="G102" s="118"/>
      <c r="H102" s="118"/>
      <c r="J102" s="118" t="s">
        <v>2</v>
      </c>
      <c r="K102" s="118"/>
      <c r="L102" s="118"/>
      <c r="M102" s="16"/>
      <c r="N102" s="7"/>
    </row>
    <row r="103" spans="1:14" s="21" customFormat="1" ht="22.9" customHeight="1" x14ac:dyDescent="0.25">
      <c r="A103" s="22"/>
      <c r="B103" s="22"/>
      <c r="C103" s="22"/>
      <c r="D103" s="22"/>
      <c r="E103" s="22"/>
      <c r="F103" s="3"/>
      <c r="G103" s="3" t="s">
        <v>61</v>
      </c>
      <c r="H103" s="3"/>
      <c r="J103" s="3"/>
      <c r="K103" s="10"/>
      <c r="L103" s="3"/>
      <c r="M103" s="16"/>
      <c r="N103" s="7"/>
    </row>
    <row r="104" spans="1:14" s="21" customFormat="1" ht="22.9" customHeight="1" x14ac:dyDescent="0.25">
      <c r="A104" s="22"/>
      <c r="F104" s="103"/>
      <c r="G104" s="103" t="s">
        <v>75</v>
      </c>
      <c r="H104" s="113"/>
      <c r="J104" s="113"/>
      <c r="K104" s="113" t="s">
        <v>3</v>
      </c>
      <c r="L104" s="113"/>
      <c r="M104" s="16"/>
      <c r="N104" s="7"/>
    </row>
    <row r="105" spans="1:14" s="21" customFormat="1" ht="22.9" customHeight="1" x14ac:dyDescent="0.25">
      <c r="A105" s="22"/>
      <c r="B105" s="37"/>
      <c r="C105" s="37"/>
      <c r="D105" s="116" t="s">
        <v>4</v>
      </c>
      <c r="E105" s="37"/>
      <c r="F105" s="42">
        <v>2562</v>
      </c>
      <c r="G105" s="40"/>
      <c r="H105" s="42">
        <v>2561</v>
      </c>
      <c r="I105" s="37"/>
      <c r="J105" s="42">
        <v>2562</v>
      </c>
      <c r="K105" s="40"/>
      <c r="L105" s="42">
        <v>2561</v>
      </c>
      <c r="M105" s="16"/>
      <c r="N105" s="7"/>
    </row>
    <row r="106" spans="1:14" s="21" customFormat="1" ht="22.9" customHeight="1" x14ac:dyDescent="0.25">
      <c r="A106" s="22"/>
      <c r="B106" s="37"/>
      <c r="C106" s="37"/>
      <c r="D106" s="24"/>
      <c r="E106" s="37"/>
      <c r="F106" s="1"/>
      <c r="G106" s="45"/>
      <c r="H106" s="1"/>
      <c r="I106" s="24"/>
      <c r="J106" s="1"/>
      <c r="K106" s="45"/>
      <c r="L106" s="1"/>
      <c r="M106" s="16"/>
      <c r="N106" s="7"/>
    </row>
    <row r="107" spans="1:14" s="21" customFormat="1" ht="22.9" customHeight="1" x14ac:dyDescent="0.25">
      <c r="A107" s="20" t="s">
        <v>125</v>
      </c>
      <c r="B107" s="37"/>
      <c r="C107" s="37"/>
      <c r="D107" s="37"/>
      <c r="E107" s="37"/>
      <c r="F107" s="61">
        <f>SUM(F92)</f>
        <v>12323609</v>
      </c>
      <c r="G107" s="51"/>
      <c r="H107" s="61">
        <f>SUM(H92)</f>
        <v>104001796</v>
      </c>
      <c r="I107" s="51"/>
      <c r="J107" s="61">
        <f>SUM(J92)</f>
        <v>13496616</v>
      </c>
      <c r="K107" s="51"/>
      <c r="L107" s="61">
        <f>SUM(L92)</f>
        <v>105121427</v>
      </c>
      <c r="M107" s="16"/>
      <c r="N107" s="7"/>
    </row>
    <row r="108" spans="1:14" s="21" customFormat="1" ht="22.9" customHeight="1" x14ac:dyDescent="0.25">
      <c r="A108" s="102"/>
      <c r="B108" s="37"/>
      <c r="C108" s="37"/>
      <c r="D108" s="37"/>
      <c r="E108" s="37"/>
      <c r="F108" s="53"/>
      <c r="G108" s="51"/>
      <c r="H108" s="53"/>
      <c r="I108" s="51"/>
      <c r="J108" s="53"/>
      <c r="K108" s="51"/>
      <c r="L108" s="53"/>
      <c r="M108" s="16"/>
      <c r="N108" s="7"/>
    </row>
    <row r="109" spans="1:14" s="21" customFormat="1" ht="22.9" customHeight="1" x14ac:dyDescent="0.25">
      <c r="A109" s="20" t="s">
        <v>38</v>
      </c>
      <c r="B109" s="11"/>
      <c r="C109" s="11"/>
      <c r="D109" s="11"/>
      <c r="E109" s="11"/>
      <c r="F109" s="10"/>
      <c r="G109" s="10"/>
      <c r="H109" s="10"/>
      <c r="I109" s="12"/>
      <c r="J109" s="10"/>
      <c r="K109" s="10"/>
      <c r="L109" s="10"/>
      <c r="M109" s="16"/>
      <c r="N109" s="7"/>
    </row>
    <row r="110" spans="1:14" s="21" customFormat="1" ht="22.9" customHeight="1" x14ac:dyDescent="0.25">
      <c r="A110" s="21" t="s">
        <v>84</v>
      </c>
      <c r="B110" s="11"/>
      <c r="C110" s="11"/>
      <c r="D110" s="11"/>
      <c r="E110" s="11"/>
      <c r="F110" s="10"/>
      <c r="G110" s="10"/>
      <c r="H110" s="10"/>
      <c r="I110" s="12"/>
      <c r="J110" s="10"/>
      <c r="K110" s="10"/>
      <c r="L110" s="10"/>
      <c r="M110" s="16"/>
      <c r="N110" s="7"/>
    </row>
    <row r="111" spans="1:14" s="21" customFormat="1" ht="22.9" customHeight="1" x14ac:dyDescent="0.25">
      <c r="A111" s="21" t="s">
        <v>119</v>
      </c>
      <c r="B111" s="11"/>
      <c r="C111" s="11"/>
      <c r="D111" s="11"/>
      <c r="E111" s="11"/>
      <c r="F111" s="10"/>
      <c r="G111" s="10"/>
      <c r="H111" s="10"/>
      <c r="I111" s="12"/>
      <c r="J111" s="10"/>
      <c r="K111" s="10"/>
      <c r="L111" s="10"/>
      <c r="M111" s="16"/>
      <c r="N111" s="7"/>
    </row>
    <row r="112" spans="1:14" s="21" customFormat="1" ht="22.9" customHeight="1" x14ac:dyDescent="0.25">
      <c r="A112" s="21" t="s">
        <v>120</v>
      </c>
      <c r="B112" s="11"/>
      <c r="C112" s="11"/>
      <c r="D112" s="11" t="s">
        <v>139</v>
      </c>
      <c r="E112" s="11"/>
      <c r="F112" s="10">
        <v>-2868931</v>
      </c>
      <c r="G112" s="10"/>
      <c r="H112" s="10">
        <v>-787247</v>
      </c>
      <c r="I112" s="12"/>
      <c r="J112" s="10">
        <v>0</v>
      </c>
      <c r="K112" s="10"/>
      <c r="L112" s="10">
        <v>0</v>
      </c>
      <c r="M112" s="16"/>
      <c r="N112" s="7"/>
    </row>
    <row r="113" spans="1:14" s="21" customFormat="1" ht="22.9" customHeight="1" x14ac:dyDescent="0.25">
      <c r="A113" s="5" t="s">
        <v>142</v>
      </c>
      <c r="B113" s="11"/>
      <c r="C113" s="11"/>
      <c r="D113" s="11"/>
      <c r="E113" s="11"/>
      <c r="F113" s="10">
        <v>42786510</v>
      </c>
      <c r="G113" s="10"/>
      <c r="H113" s="10">
        <v>-61006139</v>
      </c>
      <c r="I113" s="12"/>
      <c r="J113" s="10">
        <v>42786510</v>
      </c>
      <c r="K113" s="10"/>
      <c r="L113" s="10">
        <v>-61006139</v>
      </c>
      <c r="M113" s="16"/>
      <c r="N113" s="7"/>
    </row>
    <row r="114" spans="1:14" s="21" customFormat="1" ht="22.9" customHeight="1" x14ac:dyDescent="0.25">
      <c r="A114" s="5" t="s">
        <v>86</v>
      </c>
      <c r="B114" s="11"/>
      <c r="C114" s="11"/>
      <c r="D114" s="11"/>
      <c r="E114" s="11"/>
      <c r="F114" s="33">
        <v>-7983516</v>
      </c>
      <c r="G114" s="10"/>
      <c r="H114" s="33">
        <v>12816882</v>
      </c>
      <c r="I114" s="12"/>
      <c r="J114" s="33">
        <v>-8557302</v>
      </c>
      <c r="K114" s="10"/>
      <c r="L114" s="33">
        <v>12201228</v>
      </c>
      <c r="M114" s="16"/>
      <c r="N114" s="7"/>
    </row>
    <row r="115" spans="1:14" s="21" customFormat="1" ht="22.9" customHeight="1" x14ac:dyDescent="0.25">
      <c r="A115" s="21" t="s">
        <v>85</v>
      </c>
      <c r="B115" s="11"/>
      <c r="C115" s="11"/>
      <c r="D115" s="11"/>
      <c r="E115" s="11"/>
      <c r="F115" s="9"/>
      <c r="G115" s="10"/>
      <c r="H115" s="9"/>
      <c r="I115" s="12"/>
      <c r="J115" s="9"/>
      <c r="K115" s="10"/>
      <c r="L115" s="9"/>
      <c r="M115" s="16"/>
      <c r="N115" s="7"/>
    </row>
    <row r="116" spans="1:14" s="21" customFormat="1" ht="22.9" customHeight="1" x14ac:dyDescent="0.25">
      <c r="A116" s="21" t="s">
        <v>109</v>
      </c>
      <c r="B116" s="11"/>
      <c r="C116" s="11"/>
      <c r="D116" s="11"/>
      <c r="E116" s="11"/>
      <c r="F116" s="33">
        <f>SUM(F112:F114)</f>
        <v>31934063</v>
      </c>
      <c r="G116" s="9"/>
      <c r="H116" s="33">
        <f>SUM(H112:H114)</f>
        <v>-48976504</v>
      </c>
      <c r="I116" s="52"/>
      <c r="J116" s="33">
        <f>SUM(J112:J114)</f>
        <v>34229208</v>
      </c>
      <c r="K116" s="9"/>
      <c r="L116" s="33">
        <f>SUM(L112:L114)</f>
        <v>-48804911</v>
      </c>
      <c r="M116" s="16"/>
      <c r="N116" s="7"/>
    </row>
    <row r="117" spans="1:14" s="21" customFormat="1" ht="22.9" customHeight="1" x14ac:dyDescent="0.25">
      <c r="B117" s="11"/>
      <c r="C117" s="11"/>
      <c r="D117" s="11"/>
      <c r="E117" s="11"/>
      <c r="F117" s="9"/>
      <c r="G117" s="9"/>
      <c r="H117" s="9"/>
      <c r="I117" s="52"/>
      <c r="J117" s="9"/>
      <c r="K117" s="9"/>
      <c r="L117" s="9"/>
      <c r="M117" s="16"/>
      <c r="N117" s="7"/>
    </row>
    <row r="118" spans="1:14" s="21" customFormat="1" ht="22.9" customHeight="1" thickBot="1" x14ac:dyDescent="0.3">
      <c r="A118" s="4" t="s">
        <v>177</v>
      </c>
      <c r="B118" s="22"/>
      <c r="C118" s="22"/>
      <c r="D118" s="22"/>
      <c r="E118" s="22"/>
      <c r="F118" s="62">
        <f>F107+F116</f>
        <v>44257672</v>
      </c>
      <c r="G118" s="51"/>
      <c r="H118" s="62">
        <f>H107+H116</f>
        <v>55025292</v>
      </c>
      <c r="I118" s="114"/>
      <c r="J118" s="62">
        <f>J107+J116</f>
        <v>47725824</v>
      </c>
      <c r="K118" s="51"/>
      <c r="L118" s="62">
        <f>L107+L116</f>
        <v>56316516</v>
      </c>
      <c r="M118" s="16"/>
      <c r="N118" s="7"/>
    </row>
    <row r="119" spans="1:14" s="21" customFormat="1" ht="22.9" customHeight="1" thickTop="1" x14ac:dyDescent="0.25">
      <c r="A119" s="23"/>
      <c r="B119" s="22"/>
      <c r="C119" s="22"/>
      <c r="D119" s="22"/>
      <c r="E119" s="22"/>
      <c r="F119" s="10"/>
      <c r="G119" s="10"/>
      <c r="H119" s="10"/>
      <c r="I119" s="22"/>
      <c r="J119" s="10"/>
      <c r="K119" s="10"/>
      <c r="L119" s="10"/>
      <c r="M119" s="16"/>
      <c r="N119" s="7"/>
    </row>
    <row r="120" spans="1:14" s="21" customFormat="1" ht="22.9" customHeight="1" x14ac:dyDescent="0.25">
      <c r="A120" s="30" t="s">
        <v>13</v>
      </c>
      <c r="B120" s="22"/>
      <c r="C120" s="22"/>
      <c r="D120" s="22"/>
      <c r="E120" s="22"/>
      <c r="F120" s="10"/>
      <c r="G120" s="10"/>
      <c r="H120" s="10"/>
      <c r="I120" s="22"/>
      <c r="J120" s="10"/>
      <c r="K120" s="10"/>
      <c r="L120" s="10"/>
      <c r="M120" s="17"/>
      <c r="N120" s="7"/>
    </row>
    <row r="121" spans="1:14" s="21" customFormat="1" ht="22.9" customHeight="1" x14ac:dyDescent="0.25">
      <c r="A121" s="30"/>
      <c r="B121" s="22"/>
      <c r="C121" s="22"/>
      <c r="D121" s="22"/>
      <c r="E121" s="22"/>
      <c r="F121" s="10"/>
      <c r="G121" s="10"/>
      <c r="H121" s="10"/>
      <c r="I121" s="22"/>
      <c r="J121" s="10"/>
      <c r="K121" s="10"/>
      <c r="L121" s="112" t="s">
        <v>130</v>
      </c>
      <c r="M121" s="17"/>
      <c r="N121" s="7"/>
    </row>
    <row r="122" spans="1:14" s="21" customFormat="1" ht="22.9" customHeight="1" outlineLevel="1" x14ac:dyDescent="0.25">
      <c r="A122" s="117" t="s">
        <v>0</v>
      </c>
      <c r="B122" s="117"/>
      <c r="C122" s="117"/>
      <c r="D122" s="117"/>
      <c r="E122" s="117"/>
      <c r="F122" s="117"/>
      <c r="G122" s="117"/>
      <c r="H122" s="117"/>
      <c r="I122" s="15"/>
      <c r="J122" s="15"/>
      <c r="K122" s="15"/>
      <c r="L122" s="15"/>
      <c r="M122" s="15"/>
      <c r="N122" s="7"/>
    </row>
    <row r="123" spans="1:14" s="21" customFormat="1" ht="22.9" customHeight="1" outlineLevel="1" x14ac:dyDescent="0.25">
      <c r="A123" s="15" t="s">
        <v>39</v>
      </c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7"/>
    </row>
    <row r="124" spans="1:14" s="21" customFormat="1" ht="22.9" customHeight="1" outlineLevel="1" x14ac:dyDescent="0.25">
      <c r="A124" s="117" t="s">
        <v>172</v>
      </c>
      <c r="B124" s="117"/>
      <c r="C124" s="117"/>
      <c r="D124" s="117"/>
      <c r="E124" s="117"/>
      <c r="F124" s="117"/>
      <c r="G124" s="117"/>
      <c r="H124" s="117"/>
      <c r="I124" s="111"/>
      <c r="J124" s="111"/>
      <c r="K124" s="111"/>
      <c r="L124" s="111"/>
      <c r="M124" s="63"/>
      <c r="N124" s="7"/>
    </row>
    <row r="125" spans="1:14" s="21" customFormat="1" ht="22.9" customHeight="1" outlineLevel="1" x14ac:dyDescent="0.25">
      <c r="A125" s="22"/>
      <c r="F125" s="118"/>
      <c r="G125" s="118"/>
      <c r="H125" s="118"/>
      <c r="J125" s="118" t="s">
        <v>2</v>
      </c>
      <c r="K125" s="118"/>
      <c r="L125" s="118"/>
      <c r="M125" s="17"/>
      <c r="N125" s="7"/>
    </row>
    <row r="126" spans="1:14" s="21" customFormat="1" ht="22.9" customHeight="1" outlineLevel="1" x14ac:dyDescent="0.25">
      <c r="A126" s="22"/>
      <c r="B126" s="22"/>
      <c r="C126" s="22"/>
      <c r="D126" s="22"/>
      <c r="E126" s="22"/>
      <c r="F126" s="3"/>
      <c r="G126" s="3" t="s">
        <v>61</v>
      </c>
      <c r="H126" s="3"/>
      <c r="J126" s="3"/>
      <c r="K126" s="10"/>
      <c r="L126" s="3"/>
      <c r="M126" s="16"/>
      <c r="N126" s="7"/>
    </row>
    <row r="127" spans="1:14" s="21" customFormat="1" ht="22.9" customHeight="1" outlineLevel="1" x14ac:dyDescent="0.25">
      <c r="A127" s="22"/>
      <c r="F127" s="103"/>
      <c r="G127" s="103" t="s">
        <v>75</v>
      </c>
      <c r="H127" s="113"/>
      <c r="J127" s="113"/>
      <c r="K127" s="113" t="s">
        <v>3</v>
      </c>
      <c r="L127" s="113"/>
      <c r="M127" s="17"/>
      <c r="N127" s="7"/>
    </row>
    <row r="128" spans="1:14" s="21" customFormat="1" ht="22.9" customHeight="1" outlineLevel="1" x14ac:dyDescent="0.25">
      <c r="A128" s="22"/>
      <c r="B128" s="37"/>
      <c r="C128" s="37"/>
      <c r="D128" s="37"/>
      <c r="E128" s="37"/>
      <c r="F128" s="42">
        <v>2562</v>
      </c>
      <c r="G128" s="40"/>
      <c r="H128" s="42">
        <v>2561</v>
      </c>
      <c r="I128" s="37"/>
      <c r="J128" s="42">
        <v>2562</v>
      </c>
      <c r="K128" s="40"/>
      <c r="L128" s="42">
        <v>2561</v>
      </c>
      <c r="M128" s="24"/>
      <c r="N128" s="7"/>
    </row>
    <row r="129" spans="1:14" s="21" customFormat="1" ht="22.9" customHeight="1" outlineLevel="1" x14ac:dyDescent="0.25">
      <c r="A129" s="121" t="s">
        <v>122</v>
      </c>
      <c r="B129" s="121"/>
      <c r="C129" s="121"/>
      <c r="D129" s="121"/>
      <c r="E129" s="121"/>
      <c r="F129" s="64"/>
      <c r="G129" s="64"/>
      <c r="H129" s="64"/>
      <c r="J129" s="64"/>
      <c r="K129" s="64"/>
      <c r="L129" s="64"/>
      <c r="M129" s="17"/>
      <c r="N129" s="7"/>
    </row>
    <row r="130" spans="1:14" s="21" customFormat="1" ht="22.9" customHeight="1" outlineLevel="1" x14ac:dyDescent="0.25">
      <c r="A130" s="65" t="s">
        <v>57</v>
      </c>
      <c r="B130" s="105"/>
      <c r="C130" s="105"/>
      <c r="D130" s="105"/>
      <c r="E130" s="105"/>
      <c r="F130" s="10">
        <v>2253723532</v>
      </c>
      <c r="G130" s="66"/>
      <c r="H130" s="10">
        <v>2221081335</v>
      </c>
      <c r="I130" s="67"/>
      <c r="J130" s="10">
        <v>2253723532</v>
      </c>
      <c r="K130" s="66"/>
      <c r="L130" s="10">
        <v>2221081335</v>
      </c>
      <c r="M130" s="68"/>
      <c r="N130" s="7"/>
    </row>
    <row r="131" spans="1:14" s="21" customFormat="1" ht="22.9" customHeight="1" outlineLevel="1" x14ac:dyDescent="0.25">
      <c r="A131" s="39" t="s">
        <v>181</v>
      </c>
      <c r="B131" s="68"/>
      <c r="C131" s="69"/>
      <c r="D131" s="69"/>
      <c r="E131" s="68"/>
      <c r="F131" s="70">
        <v>-48109347</v>
      </c>
      <c r="G131" s="71"/>
      <c r="H131" s="70">
        <v>-199597924</v>
      </c>
      <c r="I131" s="72"/>
      <c r="J131" s="70">
        <v>-48109347</v>
      </c>
      <c r="K131" s="71"/>
      <c r="L131" s="70">
        <v>-199597924</v>
      </c>
      <c r="M131" s="68"/>
      <c r="N131" s="7"/>
    </row>
    <row r="132" spans="1:14" s="21" customFormat="1" ht="22.9" customHeight="1" outlineLevel="1" x14ac:dyDescent="0.25">
      <c r="A132" s="39" t="s">
        <v>41</v>
      </c>
      <c r="B132" s="73"/>
      <c r="C132" s="74"/>
      <c r="D132" s="74"/>
      <c r="E132" s="73"/>
      <c r="F132" s="71">
        <v>21361673</v>
      </c>
      <c r="G132" s="71"/>
      <c r="H132" s="71">
        <v>21950062</v>
      </c>
      <c r="I132" s="66"/>
      <c r="J132" s="71">
        <v>21361673</v>
      </c>
      <c r="K132" s="71"/>
      <c r="L132" s="71">
        <v>21950062</v>
      </c>
      <c r="M132" s="73"/>
      <c r="N132" s="7"/>
    </row>
    <row r="133" spans="1:14" s="21" customFormat="1" ht="22.9" customHeight="1" outlineLevel="1" x14ac:dyDescent="0.25">
      <c r="A133" s="39" t="s">
        <v>42</v>
      </c>
      <c r="B133" s="73"/>
      <c r="C133" s="74"/>
      <c r="D133" s="74"/>
      <c r="E133" s="73"/>
      <c r="F133" s="71">
        <v>53535893</v>
      </c>
      <c r="G133" s="71"/>
      <c r="H133" s="71">
        <v>48446223</v>
      </c>
      <c r="I133" s="66"/>
      <c r="J133" s="71">
        <v>53535893</v>
      </c>
      <c r="K133" s="71"/>
      <c r="L133" s="71">
        <v>48446223</v>
      </c>
      <c r="M133" s="73"/>
      <c r="N133" s="7"/>
    </row>
    <row r="134" spans="1:14" s="21" customFormat="1" ht="22.9" customHeight="1" outlineLevel="1" x14ac:dyDescent="0.25">
      <c r="A134" s="39" t="s">
        <v>37</v>
      </c>
      <c r="B134" s="73"/>
      <c r="C134" s="39"/>
      <c r="D134" s="39"/>
      <c r="E134" s="73"/>
      <c r="F134" s="71">
        <v>5666878</v>
      </c>
      <c r="G134" s="71"/>
      <c r="H134" s="71">
        <v>3724214</v>
      </c>
      <c r="I134" s="66"/>
      <c r="J134" s="71">
        <v>5666878</v>
      </c>
      <c r="K134" s="71"/>
      <c r="L134" s="71">
        <v>3724214</v>
      </c>
      <c r="M134" s="73"/>
      <c r="N134" s="7"/>
    </row>
    <row r="135" spans="1:14" s="21" customFormat="1" ht="22.9" customHeight="1" outlineLevel="1" x14ac:dyDescent="0.25">
      <c r="A135" s="39" t="s">
        <v>104</v>
      </c>
      <c r="B135" s="73"/>
      <c r="C135" s="39"/>
      <c r="D135" s="39"/>
      <c r="E135" s="73"/>
      <c r="F135" s="71"/>
      <c r="G135" s="71"/>
      <c r="H135" s="71"/>
      <c r="I135" s="66"/>
      <c r="J135" s="71"/>
      <c r="K135" s="71"/>
      <c r="L135" s="71"/>
      <c r="M135" s="73"/>
      <c r="N135" s="7"/>
    </row>
    <row r="136" spans="1:14" s="21" customFormat="1" ht="22.9" customHeight="1" outlineLevel="1" x14ac:dyDescent="0.25">
      <c r="A136" s="39" t="s">
        <v>94</v>
      </c>
      <c r="B136" s="68"/>
      <c r="C136" s="69"/>
      <c r="D136" s="69"/>
      <c r="E136" s="68"/>
      <c r="F136" s="71">
        <v>-1207247580</v>
      </c>
      <c r="G136" s="71"/>
      <c r="H136" s="71">
        <v>-1212725980</v>
      </c>
      <c r="I136" s="72"/>
      <c r="J136" s="71">
        <v>-1207247580</v>
      </c>
      <c r="K136" s="71"/>
      <c r="L136" s="71">
        <v>-1212725980</v>
      </c>
      <c r="M136" s="73"/>
      <c r="N136" s="7"/>
    </row>
    <row r="137" spans="1:14" s="21" customFormat="1" ht="22.9" customHeight="1" outlineLevel="1" x14ac:dyDescent="0.25">
      <c r="A137" s="39" t="s">
        <v>58</v>
      </c>
      <c r="B137" s="73"/>
      <c r="C137" s="39"/>
      <c r="D137" s="39"/>
      <c r="E137" s="73"/>
      <c r="F137" s="71">
        <v>-329381337</v>
      </c>
      <c r="G137" s="71"/>
      <c r="H137" s="71">
        <v>-345242638</v>
      </c>
      <c r="I137" s="66"/>
      <c r="J137" s="71">
        <v>-329381337</v>
      </c>
      <c r="K137" s="71"/>
      <c r="L137" s="71">
        <v>-345242638</v>
      </c>
      <c r="M137" s="73"/>
      <c r="N137" s="7"/>
    </row>
    <row r="138" spans="1:14" s="21" customFormat="1" ht="22.9" customHeight="1" outlineLevel="1" x14ac:dyDescent="0.25">
      <c r="A138" s="39" t="s">
        <v>40</v>
      </c>
      <c r="B138" s="68"/>
      <c r="C138" s="69"/>
      <c r="D138" s="69"/>
      <c r="E138" s="68"/>
      <c r="F138" s="71">
        <v>-192308814</v>
      </c>
      <c r="G138" s="71"/>
      <c r="H138" s="71">
        <v>-180241226</v>
      </c>
      <c r="I138" s="72"/>
      <c r="J138" s="71">
        <v>-192308814</v>
      </c>
      <c r="K138" s="71"/>
      <c r="L138" s="71">
        <v>-180241226</v>
      </c>
      <c r="M138" s="73"/>
      <c r="N138" s="7"/>
    </row>
    <row r="139" spans="1:14" s="21" customFormat="1" ht="22.9" customHeight="1" outlineLevel="1" x14ac:dyDescent="0.25">
      <c r="A139" s="39" t="s">
        <v>36</v>
      </c>
      <c r="B139" s="73"/>
      <c r="C139" s="39"/>
      <c r="D139" s="39"/>
      <c r="E139" s="73"/>
      <c r="F139" s="71">
        <v>-230066852</v>
      </c>
      <c r="G139" s="71"/>
      <c r="H139" s="71">
        <v>-193368556</v>
      </c>
      <c r="I139" s="66"/>
      <c r="J139" s="71">
        <v>-230066852</v>
      </c>
      <c r="K139" s="71"/>
      <c r="L139" s="71">
        <v>-193368556</v>
      </c>
      <c r="M139" s="73"/>
      <c r="N139" s="7"/>
    </row>
    <row r="140" spans="1:14" s="21" customFormat="1" ht="22.9" customHeight="1" outlineLevel="1" x14ac:dyDescent="0.25">
      <c r="A140" s="39" t="s">
        <v>70</v>
      </c>
      <c r="B140" s="73"/>
      <c r="C140" s="39"/>
      <c r="D140" s="39"/>
      <c r="E140" s="73"/>
      <c r="F140" s="71">
        <v>-17229809</v>
      </c>
      <c r="G140" s="71"/>
      <c r="H140" s="71">
        <v>-7690946</v>
      </c>
      <c r="I140" s="66"/>
      <c r="J140" s="71">
        <v>-17229809</v>
      </c>
      <c r="K140" s="71"/>
      <c r="L140" s="71">
        <v>-7690946</v>
      </c>
      <c r="M140" s="73"/>
      <c r="N140" s="7"/>
    </row>
    <row r="141" spans="1:14" s="21" customFormat="1" ht="22.9" customHeight="1" outlineLevel="1" x14ac:dyDescent="0.25">
      <c r="A141" s="39" t="s">
        <v>102</v>
      </c>
      <c r="B141" s="73"/>
      <c r="C141" s="39"/>
      <c r="D141" s="39"/>
      <c r="E141" s="73"/>
      <c r="F141" s="71">
        <v>-384405167</v>
      </c>
      <c r="G141" s="71"/>
      <c r="H141" s="71">
        <v>-85498166</v>
      </c>
      <c r="I141" s="66"/>
      <c r="J141" s="71">
        <v>-384405167</v>
      </c>
      <c r="K141" s="71"/>
      <c r="L141" s="71">
        <v>-85498166</v>
      </c>
      <c r="M141" s="73"/>
      <c r="N141" s="7"/>
    </row>
    <row r="142" spans="1:14" s="21" customFormat="1" ht="22.9" customHeight="1" outlineLevel="1" x14ac:dyDescent="0.25">
      <c r="A142" s="39" t="s">
        <v>103</v>
      </c>
      <c r="B142" s="73"/>
      <c r="C142" s="39"/>
      <c r="D142" s="39"/>
      <c r="E142" s="73"/>
      <c r="F142" s="71">
        <v>-356485</v>
      </c>
      <c r="G142" s="71"/>
      <c r="H142" s="71">
        <v>-37108</v>
      </c>
      <c r="I142" s="66"/>
      <c r="J142" s="71">
        <v>-356485</v>
      </c>
      <c r="K142" s="71"/>
      <c r="L142" s="71">
        <v>-37108</v>
      </c>
      <c r="M142" s="73"/>
      <c r="N142" s="7"/>
    </row>
    <row r="143" spans="1:14" s="21" customFormat="1" ht="22.9" customHeight="1" outlineLevel="1" x14ac:dyDescent="0.25">
      <c r="A143" s="39" t="s">
        <v>105</v>
      </c>
      <c r="B143" s="73"/>
      <c r="C143" s="39"/>
      <c r="D143" s="39"/>
      <c r="E143" s="73"/>
      <c r="F143" s="71">
        <v>148812000</v>
      </c>
      <c r="G143" s="71"/>
      <c r="H143" s="71">
        <v>58812000</v>
      </c>
      <c r="I143" s="66"/>
      <c r="J143" s="71">
        <v>148812000</v>
      </c>
      <c r="K143" s="71"/>
      <c r="L143" s="71">
        <v>58812000</v>
      </c>
      <c r="M143" s="73"/>
      <c r="N143" s="7"/>
    </row>
    <row r="144" spans="1:14" s="21" customFormat="1" ht="22.9" customHeight="1" outlineLevel="1" x14ac:dyDescent="0.25">
      <c r="A144" s="75" t="s">
        <v>157</v>
      </c>
      <c r="B144" s="73"/>
      <c r="C144" s="76"/>
      <c r="D144" s="76"/>
      <c r="E144" s="73"/>
      <c r="F144" s="77">
        <f>SUM(F130:F143)</f>
        <v>73994585</v>
      </c>
      <c r="G144" s="71"/>
      <c r="H144" s="77">
        <f>SUM(H130:H143)</f>
        <v>129611290</v>
      </c>
      <c r="I144" s="66"/>
      <c r="J144" s="77">
        <f>SUM(J130:J143)</f>
        <v>73994585</v>
      </c>
      <c r="K144" s="71"/>
      <c r="L144" s="77">
        <f>SUM(L130:L143)</f>
        <v>129611290</v>
      </c>
      <c r="M144" s="73"/>
      <c r="N144" s="7"/>
    </row>
    <row r="145" spans="1:14" s="21" customFormat="1" ht="22.9" customHeight="1" outlineLevel="1" x14ac:dyDescent="0.25">
      <c r="A145" s="15" t="s">
        <v>121</v>
      </c>
      <c r="B145" s="73"/>
      <c r="C145" s="76"/>
      <c r="D145" s="76"/>
      <c r="E145" s="73"/>
      <c r="F145" s="78"/>
      <c r="G145" s="78"/>
      <c r="H145" s="78"/>
      <c r="I145" s="66"/>
      <c r="J145" s="78"/>
      <c r="K145" s="78"/>
      <c r="L145" s="78"/>
      <c r="M145" s="73"/>
      <c r="N145" s="7"/>
    </row>
    <row r="146" spans="1:14" s="21" customFormat="1" ht="22.9" customHeight="1" outlineLevel="1" x14ac:dyDescent="0.25">
      <c r="A146" s="39" t="s">
        <v>107</v>
      </c>
      <c r="B146" s="73"/>
      <c r="C146" s="76"/>
      <c r="D146" s="76"/>
      <c r="E146" s="73"/>
      <c r="F146" s="71">
        <v>-2891845</v>
      </c>
      <c r="G146" s="71"/>
      <c r="H146" s="71">
        <v>-1523092</v>
      </c>
      <c r="I146" s="66"/>
      <c r="J146" s="71">
        <v>-2891845</v>
      </c>
      <c r="K146" s="71"/>
      <c r="L146" s="71">
        <v>-1523092</v>
      </c>
      <c r="M146" s="73"/>
      <c r="N146" s="7"/>
    </row>
    <row r="147" spans="1:14" s="21" customFormat="1" ht="22.9" customHeight="1" outlineLevel="1" x14ac:dyDescent="0.25">
      <c r="A147" s="39" t="s">
        <v>108</v>
      </c>
      <c r="B147" s="16"/>
      <c r="C147" s="76"/>
      <c r="D147" s="76"/>
      <c r="E147" s="16"/>
      <c r="F147" s="71">
        <v>-150000</v>
      </c>
      <c r="G147" s="71"/>
      <c r="H147" s="71">
        <v>-31276800</v>
      </c>
      <c r="I147" s="80"/>
      <c r="J147" s="71">
        <v>-150000</v>
      </c>
      <c r="K147" s="71"/>
      <c r="L147" s="71">
        <v>-31276800</v>
      </c>
      <c r="M147" s="73"/>
      <c r="N147" s="7"/>
    </row>
    <row r="148" spans="1:14" s="21" customFormat="1" ht="22.9" customHeight="1" outlineLevel="1" x14ac:dyDescent="0.25">
      <c r="A148" s="39" t="s">
        <v>106</v>
      </c>
      <c r="B148" s="16"/>
      <c r="C148" s="76"/>
      <c r="D148" s="76"/>
      <c r="E148" s="16"/>
      <c r="F148" s="71">
        <v>475385</v>
      </c>
      <c r="G148" s="71"/>
      <c r="H148" s="71">
        <v>649307</v>
      </c>
      <c r="I148" s="80"/>
      <c r="J148" s="71">
        <v>475385</v>
      </c>
      <c r="K148" s="71"/>
      <c r="L148" s="71">
        <v>649307</v>
      </c>
      <c r="M148" s="79"/>
      <c r="N148" s="7"/>
    </row>
    <row r="149" spans="1:14" s="21" customFormat="1" ht="22.9" customHeight="1" outlineLevel="1" x14ac:dyDescent="0.25">
      <c r="A149" s="81" t="s">
        <v>158</v>
      </c>
      <c r="B149" s="73"/>
      <c r="C149" s="76"/>
      <c r="D149" s="76"/>
      <c r="E149" s="73"/>
      <c r="F149" s="77">
        <f>SUM(F146:F148)</f>
        <v>-2566460</v>
      </c>
      <c r="G149" s="71"/>
      <c r="H149" s="77">
        <f>SUM(H146:H148)</f>
        <v>-32150585</v>
      </c>
      <c r="I149" s="66"/>
      <c r="J149" s="77">
        <f>SUM(J146:J148)</f>
        <v>-2566460</v>
      </c>
      <c r="K149" s="71"/>
      <c r="L149" s="77">
        <f>SUM(L146:L148)</f>
        <v>-32150585</v>
      </c>
      <c r="M149" s="73"/>
      <c r="N149" s="7"/>
    </row>
    <row r="150" spans="1:14" s="21" customFormat="1" ht="22.9" customHeight="1" outlineLevel="1" x14ac:dyDescent="0.25">
      <c r="A150" s="15" t="s">
        <v>123</v>
      </c>
      <c r="B150" s="73"/>
      <c r="C150" s="76"/>
      <c r="D150" s="76"/>
      <c r="E150" s="73"/>
      <c r="F150" s="86"/>
      <c r="G150" s="71"/>
      <c r="H150" s="86"/>
      <c r="I150" s="66"/>
      <c r="J150" s="86"/>
      <c r="K150" s="71"/>
      <c r="L150" s="86"/>
      <c r="M150" s="73"/>
      <c r="N150" s="7"/>
    </row>
    <row r="151" spans="1:14" s="21" customFormat="1" ht="22.9" customHeight="1" outlineLevel="1" x14ac:dyDescent="0.25">
      <c r="A151" s="17" t="s">
        <v>147</v>
      </c>
      <c r="B151" s="73"/>
      <c r="C151" s="76"/>
      <c r="D151" s="76"/>
      <c r="E151" s="73"/>
      <c r="F151" s="82">
        <v>14980</v>
      </c>
      <c r="G151" s="71"/>
      <c r="H151" s="82">
        <v>14573</v>
      </c>
      <c r="I151" s="66"/>
      <c r="J151" s="82">
        <v>14980</v>
      </c>
      <c r="K151" s="71"/>
      <c r="L151" s="82">
        <v>14573</v>
      </c>
      <c r="M151" s="73"/>
      <c r="N151" s="7"/>
    </row>
    <row r="152" spans="1:14" s="21" customFormat="1" ht="22.9" customHeight="1" outlineLevel="1" x14ac:dyDescent="0.25">
      <c r="A152" s="17" t="s">
        <v>83</v>
      </c>
      <c r="B152" s="73"/>
      <c r="C152" s="76"/>
      <c r="D152" s="76"/>
      <c r="E152" s="73"/>
      <c r="F152" s="82">
        <v>-5983019</v>
      </c>
      <c r="G152" s="71"/>
      <c r="H152" s="82">
        <v>-5249189</v>
      </c>
      <c r="I152" s="66"/>
      <c r="J152" s="82">
        <v>-5983019</v>
      </c>
      <c r="K152" s="71"/>
      <c r="L152" s="82">
        <v>-5249189</v>
      </c>
      <c r="M152" s="73"/>
      <c r="N152" s="7"/>
    </row>
    <row r="153" spans="1:14" s="21" customFormat="1" ht="22.9" customHeight="1" outlineLevel="1" x14ac:dyDescent="0.25">
      <c r="A153" s="39" t="s">
        <v>148</v>
      </c>
      <c r="B153" s="73"/>
      <c r="C153" s="76"/>
      <c r="D153" s="76"/>
      <c r="E153" s="73"/>
      <c r="F153" s="82">
        <v>-50999928</v>
      </c>
      <c r="G153" s="71"/>
      <c r="H153" s="82">
        <v>-49499928</v>
      </c>
      <c r="I153" s="66"/>
      <c r="J153" s="82">
        <v>-50999928</v>
      </c>
      <c r="K153" s="71"/>
      <c r="L153" s="82">
        <v>-49499928</v>
      </c>
      <c r="M153" s="73"/>
      <c r="N153" s="7"/>
    </row>
    <row r="154" spans="1:14" s="21" customFormat="1" ht="22.9" customHeight="1" outlineLevel="1" x14ac:dyDescent="0.25">
      <c r="A154" s="81" t="s">
        <v>79</v>
      </c>
      <c r="B154" s="73"/>
      <c r="C154" s="76"/>
      <c r="D154" s="76"/>
      <c r="E154" s="73"/>
      <c r="F154" s="77">
        <f>SUM(F151:F153)</f>
        <v>-56967967</v>
      </c>
      <c r="G154" s="71"/>
      <c r="H154" s="77">
        <f>SUM(H151:H153)</f>
        <v>-54734544</v>
      </c>
      <c r="I154" s="66"/>
      <c r="J154" s="77">
        <f>SUM(J151:J153)</f>
        <v>-56967967</v>
      </c>
      <c r="K154" s="71"/>
      <c r="L154" s="77">
        <f>SUM(L151:L153)</f>
        <v>-54734544</v>
      </c>
      <c r="M154" s="73"/>
      <c r="N154" s="7"/>
    </row>
    <row r="155" spans="1:14" s="21" customFormat="1" ht="22.9" customHeight="1" outlineLevel="1" x14ac:dyDescent="0.25">
      <c r="A155" s="15" t="s">
        <v>159</v>
      </c>
      <c r="B155" s="39"/>
      <c r="C155" s="39"/>
      <c r="D155" s="39"/>
      <c r="E155" s="39"/>
      <c r="F155" s="78">
        <f>+F149+F144+F154</f>
        <v>14460158</v>
      </c>
      <c r="G155" s="78"/>
      <c r="H155" s="78">
        <f>+H149+H144+H154</f>
        <v>42726161</v>
      </c>
      <c r="I155" s="78"/>
      <c r="J155" s="78">
        <f>+J149+J144+J154</f>
        <v>14460158</v>
      </c>
      <c r="K155" s="78"/>
      <c r="L155" s="78">
        <f>+L149+L144+L154</f>
        <v>42726161</v>
      </c>
      <c r="M155" s="16"/>
      <c r="N155" s="7"/>
    </row>
    <row r="156" spans="1:14" s="21" customFormat="1" ht="22.9" customHeight="1" outlineLevel="1" x14ac:dyDescent="0.25">
      <c r="A156" s="17" t="s">
        <v>131</v>
      </c>
      <c r="B156" s="39"/>
      <c r="C156" s="39"/>
      <c r="D156" s="39"/>
      <c r="E156" s="39"/>
      <c r="F156" s="78">
        <v>119443830</v>
      </c>
      <c r="G156" s="78"/>
      <c r="H156" s="78">
        <v>110457820</v>
      </c>
      <c r="I156" s="78"/>
      <c r="J156" s="78">
        <v>119443830</v>
      </c>
      <c r="K156" s="78"/>
      <c r="L156" s="78">
        <v>110457820</v>
      </c>
      <c r="M156" s="73"/>
      <c r="N156" s="7"/>
    </row>
    <row r="157" spans="1:14" s="21" customFormat="1" ht="22.9" customHeight="1" outlineLevel="1" thickBot="1" x14ac:dyDescent="0.3">
      <c r="A157" s="15" t="s">
        <v>132</v>
      </c>
      <c r="B157" s="39"/>
      <c r="C157" s="39"/>
      <c r="D157" s="39"/>
      <c r="E157" s="39"/>
      <c r="F157" s="83">
        <f>SUM(F155:F156)</f>
        <v>133903988</v>
      </c>
      <c r="G157" s="78"/>
      <c r="H157" s="83">
        <f>SUM(H155:H156)</f>
        <v>153183981</v>
      </c>
      <c r="I157" s="78"/>
      <c r="J157" s="83">
        <f>SUM(J155:J156)</f>
        <v>133903988</v>
      </c>
      <c r="K157" s="78"/>
      <c r="L157" s="83">
        <f>SUM(L155:L156)</f>
        <v>153183981</v>
      </c>
      <c r="M157" s="73"/>
      <c r="N157" s="7"/>
    </row>
    <row r="158" spans="1:14" s="21" customFormat="1" ht="22.9" customHeight="1" outlineLevel="1" thickTop="1" x14ac:dyDescent="0.25">
      <c r="A158" s="15"/>
      <c r="B158" s="39"/>
      <c r="C158" s="39"/>
      <c r="D158" s="39"/>
      <c r="E158" s="39"/>
      <c r="F158" s="78">
        <f>F157-bs!F11</f>
        <v>0</v>
      </c>
      <c r="G158" s="78"/>
      <c r="H158" s="78"/>
      <c r="I158" s="78"/>
      <c r="J158" s="78">
        <f>J157-bs!J11</f>
        <v>0</v>
      </c>
      <c r="K158" s="78"/>
      <c r="L158" s="78"/>
      <c r="M158" s="73"/>
      <c r="N158" s="7"/>
    </row>
    <row r="159" spans="1:14" s="21" customFormat="1" ht="22.9" customHeight="1" outlineLevel="1" x14ac:dyDescent="0.25">
      <c r="A159" s="30" t="s">
        <v>13</v>
      </c>
      <c r="B159" s="73"/>
      <c r="C159" s="76"/>
      <c r="D159" s="76"/>
      <c r="E159" s="73"/>
      <c r="F159" s="84"/>
      <c r="G159" s="57"/>
      <c r="H159" s="84"/>
      <c r="I159" s="73"/>
      <c r="J159" s="84"/>
      <c r="K159" s="57"/>
      <c r="L159" s="84"/>
      <c r="M159" s="73"/>
      <c r="N159" s="7"/>
    </row>
  </sheetData>
  <mergeCells count="17">
    <mergeCell ref="A4:H4"/>
    <mergeCell ref="F5:H5"/>
    <mergeCell ref="J5:L5"/>
    <mergeCell ref="A41:H41"/>
    <mergeCell ref="F42:H42"/>
    <mergeCell ref="J42:L42"/>
    <mergeCell ref="A129:E129"/>
    <mergeCell ref="A122:H122"/>
    <mergeCell ref="A124:H124"/>
    <mergeCell ref="F125:H125"/>
    <mergeCell ref="J125:L125"/>
    <mergeCell ref="A64:H64"/>
    <mergeCell ref="F65:H65"/>
    <mergeCell ref="J65:L65"/>
    <mergeCell ref="A101:H101"/>
    <mergeCell ref="F102:H102"/>
    <mergeCell ref="J102:L102"/>
  </mergeCells>
  <printOptions horizontalCentered="1"/>
  <pageMargins left="0.8" right="0.4" top="0.90551181102362199" bottom="0" header="0.31496062992126" footer="0.31496062992126"/>
  <pageSetup paperSize="9" scale="70" orientation="portrait" r:id="rId1"/>
  <rowBreaks count="4" manualBreakCount="4">
    <brk id="37" max="11" man="1"/>
    <brk id="60" max="16383" man="1"/>
    <brk id="97" max="16383" man="1"/>
    <brk id="120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view="pageBreakPreview" topLeftCell="L1" zoomScale="80" zoomScaleNormal="80" zoomScaleSheetLayoutView="80" workbookViewId="0">
      <selection activeCell="T1" sqref="T1:AF1048576"/>
    </sheetView>
  </sheetViews>
  <sheetFormatPr defaultColWidth="9" defaultRowHeight="24" customHeight="1" x14ac:dyDescent="0.25"/>
  <cols>
    <col min="1" max="1" width="32.75" style="8" customWidth="1"/>
    <col min="2" max="2" width="1.375" style="8" customWidth="1"/>
    <col min="3" max="3" width="13.375" style="8" customWidth="1"/>
    <col min="4" max="4" width="0.875" style="8" customWidth="1"/>
    <col min="5" max="5" width="13.375" style="8" customWidth="1"/>
    <col min="6" max="6" width="0.875" style="8" customWidth="1"/>
    <col min="7" max="7" width="14.625" style="8" customWidth="1"/>
    <col min="8" max="8" width="0.875" style="8" customWidth="1"/>
    <col min="9" max="9" width="13.375" style="8" customWidth="1"/>
    <col min="10" max="10" width="0.875" style="8" customWidth="1"/>
    <col min="11" max="11" width="14.375" style="8" customWidth="1"/>
    <col min="12" max="12" width="0.875" style="8" customWidth="1"/>
    <col min="13" max="13" width="14.625" style="8" customWidth="1"/>
    <col min="14" max="14" width="0.875" style="8" customWidth="1"/>
    <col min="15" max="15" width="16.625" style="8" bestFit="1" customWidth="1"/>
    <col min="16" max="16" width="0.875" style="8" customWidth="1"/>
    <col min="17" max="17" width="15.375" style="8" customWidth="1"/>
    <col min="18" max="18" width="0.875" style="8" customWidth="1"/>
    <col min="19" max="19" width="16.875" style="8" customWidth="1"/>
    <col min="20" max="16384" width="9" style="8"/>
  </cols>
  <sheetData>
    <row r="1" spans="1:19" ht="24" customHeight="1" x14ac:dyDescent="0.25">
      <c r="S1" s="88" t="s">
        <v>130</v>
      </c>
    </row>
    <row r="2" spans="1:19" ht="24" customHeight="1" x14ac:dyDescent="0.25">
      <c r="A2" s="117" t="s">
        <v>43</v>
      </c>
      <c r="B2" s="117"/>
      <c r="C2" s="117"/>
      <c r="D2" s="117"/>
      <c r="E2" s="117"/>
      <c r="F2" s="15"/>
      <c r="G2" s="20"/>
      <c r="H2" s="15"/>
      <c r="I2" s="20"/>
      <c r="J2" s="15"/>
      <c r="K2" s="20"/>
      <c r="L2" s="15"/>
      <c r="M2" s="20"/>
      <c r="N2" s="15"/>
      <c r="O2" s="20"/>
      <c r="P2" s="15"/>
      <c r="Q2" s="20"/>
      <c r="R2" s="15"/>
      <c r="S2" s="20"/>
    </row>
    <row r="3" spans="1:19" ht="24" customHeight="1" x14ac:dyDescent="0.25">
      <c r="A3" s="87" t="s">
        <v>65</v>
      </c>
      <c r="B3" s="81"/>
      <c r="C3" s="87"/>
      <c r="D3" s="81"/>
      <c r="E3" s="87"/>
      <c r="F3" s="81"/>
      <c r="H3" s="81"/>
      <c r="J3" s="81"/>
      <c r="L3" s="81"/>
      <c r="M3" s="87"/>
      <c r="N3" s="81"/>
      <c r="O3" s="87"/>
      <c r="P3" s="81"/>
      <c r="Q3" s="87"/>
      <c r="R3" s="81"/>
    </row>
    <row r="4" spans="1:19" ht="24" customHeight="1" x14ac:dyDescent="0.25">
      <c r="A4" s="117" t="s">
        <v>172</v>
      </c>
      <c r="B4" s="117"/>
      <c r="C4" s="117"/>
      <c r="D4" s="117"/>
      <c r="E4" s="117"/>
      <c r="F4" s="117"/>
      <c r="G4" s="117"/>
      <c r="H4" s="117"/>
      <c r="I4" s="87"/>
      <c r="J4" s="81"/>
      <c r="K4" s="87"/>
      <c r="L4" s="81"/>
      <c r="M4" s="87"/>
      <c r="N4" s="81"/>
      <c r="O4" s="87"/>
      <c r="P4" s="81"/>
      <c r="Q4" s="87"/>
      <c r="R4" s="81"/>
      <c r="S4" s="87"/>
    </row>
    <row r="5" spans="1:19" ht="24" customHeight="1" x14ac:dyDescent="0.25">
      <c r="A5" s="98"/>
      <c r="B5" s="98"/>
      <c r="C5" s="98"/>
      <c r="D5" s="98"/>
      <c r="E5" s="98"/>
      <c r="F5" s="81"/>
      <c r="G5" s="88"/>
      <c r="H5" s="81"/>
      <c r="I5" s="88"/>
      <c r="J5" s="81"/>
      <c r="K5" s="88"/>
      <c r="L5" s="81"/>
      <c r="M5" s="87"/>
      <c r="N5" s="81"/>
      <c r="O5" s="87"/>
      <c r="P5" s="81"/>
      <c r="Q5" s="87"/>
      <c r="R5" s="81"/>
      <c r="S5" s="88" t="s">
        <v>44</v>
      </c>
    </row>
    <row r="6" spans="1:19" ht="24" customHeight="1" x14ac:dyDescent="0.25">
      <c r="A6" s="98"/>
      <c r="B6" s="98"/>
      <c r="C6" s="123" t="s">
        <v>76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</row>
    <row r="7" spans="1:19" ht="24" customHeight="1" x14ac:dyDescent="0.25">
      <c r="A7" s="98"/>
      <c r="B7" s="98"/>
      <c r="C7" s="16"/>
      <c r="D7" s="16"/>
      <c r="E7" s="16"/>
      <c r="F7" s="16"/>
      <c r="G7" s="16"/>
      <c r="H7" s="16"/>
      <c r="I7" s="16"/>
      <c r="J7" s="16"/>
      <c r="K7" s="16"/>
      <c r="L7" s="125" t="s">
        <v>62</v>
      </c>
      <c r="M7" s="125"/>
      <c r="N7" s="125"/>
      <c r="O7" s="125"/>
      <c r="P7" s="125"/>
      <c r="Q7" s="125"/>
      <c r="R7" s="16"/>
      <c r="S7" s="16"/>
    </row>
    <row r="8" spans="1:19" ht="24" customHeight="1" x14ac:dyDescent="0.25">
      <c r="A8" s="89"/>
      <c r="B8" s="76"/>
      <c r="C8" s="89"/>
      <c r="D8" s="76"/>
      <c r="E8" s="89"/>
      <c r="F8" s="76"/>
      <c r="G8" s="89"/>
      <c r="H8" s="76"/>
      <c r="I8" s="89"/>
      <c r="J8" s="76"/>
      <c r="K8" s="89"/>
      <c r="L8" s="76"/>
      <c r="M8" s="76" t="s">
        <v>110</v>
      </c>
      <c r="N8" s="76"/>
      <c r="P8" s="76"/>
      <c r="R8" s="76"/>
    </row>
    <row r="9" spans="1:19" ht="24" customHeight="1" x14ac:dyDescent="0.25">
      <c r="A9" s="90"/>
      <c r="B9" s="39"/>
      <c r="C9" s="89"/>
      <c r="D9" s="39"/>
      <c r="F9" s="39"/>
      <c r="G9" s="124" t="s">
        <v>27</v>
      </c>
      <c r="H9" s="124"/>
      <c r="I9" s="124"/>
      <c r="J9" s="124"/>
      <c r="K9" s="124"/>
      <c r="L9" s="39"/>
      <c r="M9" s="76" t="s">
        <v>111</v>
      </c>
      <c r="N9" s="39"/>
      <c r="O9" s="76" t="s">
        <v>152</v>
      </c>
      <c r="P9" s="39"/>
      <c r="Q9" s="89" t="s">
        <v>45</v>
      </c>
      <c r="R9" s="39"/>
      <c r="S9" s="89"/>
    </row>
    <row r="10" spans="1:19" s="89" customFormat="1" ht="24" customHeight="1" x14ac:dyDescent="0.25">
      <c r="A10" s="90"/>
      <c r="B10" s="76"/>
      <c r="C10" s="89" t="s">
        <v>46</v>
      </c>
      <c r="D10" s="76"/>
      <c r="E10" s="89" t="s">
        <v>47</v>
      </c>
      <c r="F10" s="76"/>
      <c r="G10" s="122" t="s">
        <v>48</v>
      </c>
      <c r="H10" s="122"/>
      <c r="I10" s="122"/>
      <c r="J10" s="122"/>
      <c r="K10" s="76"/>
      <c r="L10" s="76"/>
      <c r="M10" s="76" t="s">
        <v>112</v>
      </c>
      <c r="N10" s="76"/>
      <c r="O10" s="89" t="s">
        <v>82</v>
      </c>
      <c r="P10" s="76"/>
      <c r="Q10" s="89" t="s">
        <v>49</v>
      </c>
      <c r="R10" s="76"/>
    </row>
    <row r="11" spans="1:19" s="89" customFormat="1" ht="24" customHeight="1" x14ac:dyDescent="0.25">
      <c r="A11" s="90"/>
      <c r="B11" s="76"/>
      <c r="C11" s="99" t="s">
        <v>50</v>
      </c>
      <c r="D11" s="76"/>
      <c r="E11" s="99" t="s">
        <v>51</v>
      </c>
      <c r="F11" s="76"/>
      <c r="G11" s="99" t="s">
        <v>52</v>
      </c>
      <c r="H11" s="76"/>
      <c r="I11" s="99" t="s">
        <v>53</v>
      </c>
      <c r="J11" s="76"/>
      <c r="K11" s="99" t="s">
        <v>54</v>
      </c>
      <c r="L11" s="76"/>
      <c r="M11" s="99" t="s">
        <v>113</v>
      </c>
      <c r="N11" s="76"/>
      <c r="O11" s="99" t="s">
        <v>145</v>
      </c>
      <c r="P11" s="76"/>
      <c r="Q11" s="99" t="s">
        <v>22</v>
      </c>
      <c r="R11" s="76"/>
      <c r="S11" s="99" t="s">
        <v>45</v>
      </c>
    </row>
    <row r="12" spans="1:19" ht="24" customHeight="1" x14ac:dyDescent="0.25">
      <c r="A12" s="91" t="s">
        <v>124</v>
      </c>
      <c r="B12" s="39"/>
      <c r="C12" s="9">
        <v>330000000</v>
      </c>
      <c r="D12" s="9"/>
      <c r="E12" s="9">
        <v>647245520</v>
      </c>
      <c r="F12" s="9"/>
      <c r="G12" s="9">
        <v>33000000</v>
      </c>
      <c r="H12" s="9"/>
      <c r="I12" s="9">
        <v>20000000</v>
      </c>
      <c r="J12" s="9"/>
      <c r="K12" s="9">
        <v>1058789835</v>
      </c>
      <c r="L12" s="9"/>
      <c r="M12" s="9">
        <v>-2291026</v>
      </c>
      <c r="N12" s="9"/>
      <c r="O12" s="9">
        <v>85677135</v>
      </c>
      <c r="P12" s="9"/>
      <c r="Q12" s="9">
        <f>SUM(L12:O12)</f>
        <v>83386109</v>
      </c>
      <c r="R12" s="9"/>
      <c r="S12" s="9">
        <f>SUM(C12:K12,Q12)</f>
        <v>2172421464</v>
      </c>
    </row>
    <row r="13" spans="1:19" ht="24" customHeight="1" x14ac:dyDescent="0.25">
      <c r="A13" s="90" t="s">
        <v>163</v>
      </c>
      <c r="B13" s="39"/>
      <c r="C13" s="9">
        <v>10000000</v>
      </c>
      <c r="D13" s="9"/>
      <c r="E13" s="9">
        <v>14573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0</v>
      </c>
      <c r="N13" s="9"/>
      <c r="O13" s="9">
        <v>0</v>
      </c>
      <c r="P13" s="9"/>
      <c r="Q13" s="9">
        <f>SUM(L13:O13)</f>
        <v>0</v>
      </c>
      <c r="R13" s="9"/>
      <c r="S13" s="9">
        <f>SUM(C13:K13,Q13)</f>
        <v>10014573</v>
      </c>
    </row>
    <row r="14" spans="1:19" ht="24" customHeight="1" x14ac:dyDescent="0.25">
      <c r="A14" s="90" t="s">
        <v>164</v>
      </c>
      <c r="B14" s="39"/>
      <c r="C14" s="9">
        <v>0</v>
      </c>
      <c r="D14" s="9"/>
      <c r="E14" s="9">
        <v>0</v>
      </c>
      <c r="F14" s="9"/>
      <c r="G14" s="9">
        <v>0</v>
      </c>
      <c r="H14" s="9"/>
      <c r="I14" s="9">
        <v>0</v>
      </c>
      <c r="J14" s="9"/>
      <c r="K14" s="9">
        <v>-59499928</v>
      </c>
      <c r="L14" s="9"/>
      <c r="M14" s="9">
        <v>0</v>
      </c>
      <c r="N14" s="9"/>
      <c r="O14" s="9">
        <v>0</v>
      </c>
      <c r="P14" s="9"/>
      <c r="Q14" s="9">
        <f>SUM(L14:O14)</f>
        <v>0</v>
      </c>
      <c r="R14" s="9"/>
      <c r="S14" s="9">
        <f>SUM(C14:K14,Q14)</f>
        <v>-59499928</v>
      </c>
    </row>
    <row r="15" spans="1:19" ht="24" customHeight="1" x14ac:dyDescent="0.25">
      <c r="A15" s="90" t="s">
        <v>125</v>
      </c>
      <c r="B15" s="39"/>
      <c r="C15" s="9">
        <v>0</v>
      </c>
      <c r="D15" s="9"/>
      <c r="E15" s="9">
        <v>0</v>
      </c>
      <c r="F15" s="9"/>
      <c r="G15" s="9">
        <v>0</v>
      </c>
      <c r="H15" s="9"/>
      <c r="I15" s="9">
        <v>0</v>
      </c>
      <c r="J15" s="9"/>
      <c r="K15" s="9">
        <v>104001796</v>
      </c>
      <c r="L15" s="9"/>
      <c r="M15" s="9">
        <v>0</v>
      </c>
      <c r="N15" s="9"/>
      <c r="O15" s="9">
        <v>0</v>
      </c>
      <c r="P15" s="9"/>
      <c r="Q15" s="9">
        <f>SUM(L15:O15)</f>
        <v>0</v>
      </c>
      <c r="R15" s="9"/>
      <c r="S15" s="9">
        <f>SUM(C15:K15,Q15)</f>
        <v>104001796</v>
      </c>
    </row>
    <row r="16" spans="1:19" ht="24" customHeight="1" x14ac:dyDescent="0.25">
      <c r="A16" s="90" t="s">
        <v>133</v>
      </c>
      <c r="B16" s="39"/>
      <c r="C16" s="9">
        <v>0</v>
      </c>
      <c r="D16" s="9"/>
      <c r="E16" s="9">
        <v>0</v>
      </c>
      <c r="F16" s="9"/>
      <c r="G16" s="9">
        <v>0</v>
      </c>
      <c r="H16" s="9"/>
      <c r="I16" s="9">
        <v>0</v>
      </c>
      <c r="J16" s="9"/>
      <c r="K16" s="9">
        <v>0</v>
      </c>
      <c r="L16" s="9"/>
      <c r="M16" s="9">
        <v>-171593</v>
      </c>
      <c r="N16" s="9"/>
      <c r="O16" s="9">
        <v>-48804911</v>
      </c>
      <c r="P16" s="9"/>
      <c r="Q16" s="9">
        <f>SUM(L16:O16)</f>
        <v>-48976504</v>
      </c>
      <c r="R16" s="9"/>
      <c r="S16" s="9">
        <f>SUM(C16:K16,Q16)</f>
        <v>-48976504</v>
      </c>
    </row>
    <row r="17" spans="1:20" ht="24" customHeight="1" thickBot="1" x14ac:dyDescent="0.3">
      <c r="A17" s="91" t="s">
        <v>173</v>
      </c>
      <c r="B17" s="39"/>
      <c r="C17" s="18">
        <f>SUM(C12:C16)</f>
        <v>340000000</v>
      </c>
      <c r="D17" s="9"/>
      <c r="E17" s="18">
        <f>SUM(E12:E16)</f>
        <v>647260093</v>
      </c>
      <c r="F17" s="9"/>
      <c r="G17" s="18">
        <f>SUM(G12:G16)</f>
        <v>33000000</v>
      </c>
      <c r="H17" s="9"/>
      <c r="I17" s="18">
        <f>SUM(I12:I16)</f>
        <v>20000000</v>
      </c>
      <c r="J17" s="9"/>
      <c r="K17" s="18">
        <f>SUM(K12:K16)</f>
        <v>1103291703</v>
      </c>
      <c r="L17" s="9"/>
      <c r="M17" s="18">
        <f>SUM(M12:M16)</f>
        <v>-2462619</v>
      </c>
      <c r="N17" s="9"/>
      <c r="O17" s="18">
        <f>SUM(O12:O16)</f>
        <v>36872224</v>
      </c>
      <c r="P17" s="9"/>
      <c r="Q17" s="18">
        <f>SUM(Q12:Q16)</f>
        <v>34409605</v>
      </c>
      <c r="R17" s="9"/>
      <c r="S17" s="18">
        <f>SUM(S12:S16)</f>
        <v>2177961401</v>
      </c>
    </row>
    <row r="18" spans="1:20" ht="24" customHeight="1" thickTop="1" x14ac:dyDescent="0.25">
      <c r="A18" s="90"/>
      <c r="B18" s="3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</row>
    <row r="19" spans="1:20" ht="24" customHeight="1" x14ac:dyDescent="0.25">
      <c r="A19" s="91" t="s">
        <v>126</v>
      </c>
      <c r="B19" s="39"/>
      <c r="C19" s="9">
        <v>340000000</v>
      </c>
      <c r="D19" s="9"/>
      <c r="E19" s="9">
        <v>647260093</v>
      </c>
      <c r="F19" s="9"/>
      <c r="G19" s="9">
        <v>34000000</v>
      </c>
      <c r="H19" s="9"/>
      <c r="I19" s="9">
        <v>20000000</v>
      </c>
      <c r="J19" s="9"/>
      <c r="K19" s="9">
        <v>1084314951</v>
      </c>
      <c r="L19" s="9"/>
      <c r="M19" s="9">
        <v>-2602653</v>
      </c>
      <c r="N19" s="9"/>
      <c r="O19" s="9">
        <v>-15797649</v>
      </c>
      <c r="P19" s="9"/>
      <c r="Q19" s="9">
        <f>SUM(L19:O19)</f>
        <v>-18400302</v>
      </c>
      <c r="R19" s="9"/>
      <c r="S19" s="9">
        <f>SUM(C19:K19,Q19)</f>
        <v>2107174742</v>
      </c>
    </row>
    <row r="20" spans="1:20" ht="24" customHeight="1" x14ac:dyDescent="0.25">
      <c r="A20" s="90" t="s">
        <v>163</v>
      </c>
      <c r="B20" s="39"/>
      <c r="C20" s="9">
        <v>10000000</v>
      </c>
      <c r="D20" s="9"/>
      <c r="E20" s="9">
        <v>14980</v>
      </c>
      <c r="F20" s="9"/>
      <c r="G20" s="9">
        <v>0</v>
      </c>
      <c r="H20" s="9"/>
      <c r="I20" s="9">
        <v>0</v>
      </c>
      <c r="J20" s="9"/>
      <c r="K20" s="9">
        <v>0</v>
      </c>
      <c r="L20" s="9"/>
      <c r="M20" s="9">
        <v>0</v>
      </c>
      <c r="N20" s="9"/>
      <c r="O20" s="9">
        <v>0</v>
      </c>
      <c r="P20" s="9"/>
      <c r="Q20" s="9">
        <f>SUM(L20:O20)</f>
        <v>0</v>
      </c>
      <c r="R20" s="9"/>
      <c r="S20" s="9">
        <f>SUM(C20:K20,Q20)</f>
        <v>10014980</v>
      </c>
    </row>
    <row r="21" spans="1:20" ht="24" customHeight="1" x14ac:dyDescent="0.25">
      <c r="A21" s="90" t="s">
        <v>164</v>
      </c>
      <c r="B21" s="39"/>
      <c r="C21" s="9">
        <v>0</v>
      </c>
      <c r="D21" s="9"/>
      <c r="E21" s="9">
        <v>0</v>
      </c>
      <c r="F21" s="9"/>
      <c r="G21" s="9">
        <v>0</v>
      </c>
      <c r="H21" s="9"/>
      <c r="I21" s="9">
        <v>0</v>
      </c>
      <c r="J21" s="9"/>
      <c r="K21" s="9">
        <v>-60999928</v>
      </c>
      <c r="L21" s="9"/>
      <c r="M21" s="9">
        <v>0</v>
      </c>
      <c r="N21" s="9"/>
      <c r="O21" s="9">
        <v>0</v>
      </c>
      <c r="P21" s="9"/>
      <c r="Q21" s="9">
        <f>SUM(L21:O21)</f>
        <v>0</v>
      </c>
      <c r="R21" s="9"/>
      <c r="S21" s="9">
        <f>SUM(C21:K21,Q21)</f>
        <v>-60999928</v>
      </c>
    </row>
    <row r="22" spans="1:20" ht="24" customHeight="1" x14ac:dyDescent="0.25">
      <c r="A22" s="90" t="s">
        <v>125</v>
      </c>
      <c r="B22" s="39"/>
      <c r="C22" s="9">
        <v>0</v>
      </c>
      <c r="D22" s="9"/>
      <c r="E22" s="9">
        <v>0</v>
      </c>
      <c r="F22" s="9"/>
      <c r="G22" s="9">
        <v>0</v>
      </c>
      <c r="H22" s="9"/>
      <c r="I22" s="9">
        <v>0</v>
      </c>
      <c r="J22" s="9"/>
      <c r="K22" s="9">
        <f>'PL&amp;CF'!F92</f>
        <v>12323609</v>
      </c>
      <c r="L22" s="9"/>
      <c r="M22" s="9">
        <v>0</v>
      </c>
      <c r="N22" s="9"/>
      <c r="O22" s="9">
        <v>0</v>
      </c>
      <c r="P22" s="9"/>
      <c r="Q22" s="9">
        <f>SUM(M22:O22)</f>
        <v>0</v>
      </c>
      <c r="R22" s="9"/>
      <c r="S22" s="9">
        <f>SUM(C22:K22,Q22)</f>
        <v>12323609</v>
      </c>
      <c r="T22" s="39"/>
    </row>
    <row r="23" spans="1:20" ht="24" customHeight="1" x14ac:dyDescent="0.25">
      <c r="A23" s="90" t="s">
        <v>133</v>
      </c>
      <c r="B23" s="39"/>
      <c r="C23" s="9">
        <v>0</v>
      </c>
      <c r="D23" s="9"/>
      <c r="E23" s="9">
        <v>0</v>
      </c>
      <c r="F23" s="9"/>
      <c r="G23" s="9">
        <v>0</v>
      </c>
      <c r="H23" s="9"/>
      <c r="I23" s="9">
        <v>0</v>
      </c>
      <c r="J23" s="9"/>
      <c r="K23" s="9">
        <v>0</v>
      </c>
      <c r="L23" s="9"/>
      <c r="M23" s="9">
        <f>'PL&amp;CF'!F112+('PL&amp;CF'!F114-'PL&amp;CF'!J114)</f>
        <v>-2295145</v>
      </c>
      <c r="N23" s="9"/>
      <c r="O23" s="9">
        <f>'PL&amp;CF'!J116</f>
        <v>34229208</v>
      </c>
      <c r="P23" s="9"/>
      <c r="Q23" s="33">
        <f>SUM(M23:O23)</f>
        <v>31934063</v>
      </c>
      <c r="R23" s="9"/>
      <c r="S23" s="9">
        <f>SUM(C23:K23,Q23)</f>
        <v>31934063</v>
      </c>
    </row>
    <row r="24" spans="1:20" ht="24" customHeight="1" thickBot="1" x14ac:dyDescent="0.3">
      <c r="A24" s="91" t="s">
        <v>174</v>
      </c>
      <c r="B24" s="39"/>
      <c r="C24" s="18">
        <f>SUM(C19:C23)</f>
        <v>350000000</v>
      </c>
      <c r="D24" s="9"/>
      <c r="E24" s="18">
        <f>SUM(E19:E23)</f>
        <v>647275073</v>
      </c>
      <c r="F24" s="9"/>
      <c r="G24" s="18">
        <f>SUM(G19:G23)</f>
        <v>34000000</v>
      </c>
      <c r="H24" s="9"/>
      <c r="I24" s="18">
        <f>SUM(I19:I23)</f>
        <v>20000000</v>
      </c>
      <c r="J24" s="9"/>
      <c r="K24" s="18">
        <f>SUM(K19:K23)</f>
        <v>1035638632</v>
      </c>
      <c r="L24" s="9"/>
      <c r="M24" s="18">
        <f>SUM(M19:M23)</f>
        <v>-4897798</v>
      </c>
      <c r="N24" s="9"/>
      <c r="O24" s="18">
        <f>SUM(O19:O23)</f>
        <v>18431559</v>
      </c>
      <c r="P24" s="9"/>
      <c r="Q24" s="18">
        <f>SUM(Q19:Q23)</f>
        <v>13533761</v>
      </c>
      <c r="R24" s="9"/>
      <c r="S24" s="18">
        <f>SUM(S19:S23)</f>
        <v>2100447466</v>
      </c>
    </row>
    <row r="25" spans="1:20" ht="24" customHeight="1" thickTop="1" x14ac:dyDescent="0.25">
      <c r="A25" s="90"/>
      <c r="B25" s="39"/>
      <c r="C25" s="10">
        <f>C24-bs!J61</f>
        <v>0</v>
      </c>
      <c r="D25" s="9"/>
      <c r="E25" s="10">
        <f>E24-bs!J62</f>
        <v>0</v>
      </c>
      <c r="F25" s="9"/>
      <c r="G25" s="10">
        <f>G24-bs!J65</f>
        <v>0</v>
      </c>
      <c r="H25" s="9"/>
      <c r="I25" s="10">
        <f>I24-bs!J66</f>
        <v>0</v>
      </c>
      <c r="J25" s="9"/>
      <c r="K25" s="10">
        <f>SUM(K24-bs!F67)</f>
        <v>0</v>
      </c>
      <c r="L25" s="9"/>
      <c r="M25" s="10"/>
      <c r="N25" s="9"/>
      <c r="O25" s="10"/>
      <c r="P25" s="9"/>
      <c r="Q25" s="10">
        <f>SUM(Q24-bs!F68)</f>
        <v>0</v>
      </c>
      <c r="R25" s="9"/>
      <c r="S25" s="10">
        <f>SUM(S24-bs!F69)</f>
        <v>0</v>
      </c>
    </row>
    <row r="26" spans="1:20" ht="24" customHeight="1" x14ac:dyDescent="0.25">
      <c r="A26" s="90" t="s">
        <v>13</v>
      </c>
      <c r="B26" s="39"/>
      <c r="C26" s="10"/>
      <c r="D26" s="39"/>
      <c r="E26" s="10"/>
      <c r="F26" s="39"/>
      <c r="G26" s="10"/>
      <c r="H26" s="39"/>
      <c r="I26" s="10"/>
      <c r="J26" s="39"/>
      <c r="K26" s="10"/>
      <c r="L26" s="39"/>
      <c r="M26" s="10"/>
      <c r="N26" s="39"/>
      <c r="O26" s="10"/>
      <c r="P26" s="39"/>
      <c r="Q26" s="10"/>
      <c r="R26" s="39"/>
      <c r="S26" s="10"/>
    </row>
  </sheetData>
  <mergeCells count="6">
    <mergeCell ref="G10:J10"/>
    <mergeCell ref="A2:E2"/>
    <mergeCell ref="C6:S6"/>
    <mergeCell ref="G9:K9"/>
    <mergeCell ref="L7:Q7"/>
    <mergeCell ref="A4:H4"/>
  </mergeCells>
  <printOptions horizontalCentered="1"/>
  <pageMargins left="0.19685039370078741" right="0.19685039370078741" top="0.9055118110236221" bottom="0" header="0.31496062992125984" footer="0.31496062992125984"/>
  <pageSetup paperSize="9" scale="7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view="pageBreakPreview" topLeftCell="A13" zoomScale="70" zoomScaleNormal="70" zoomScaleSheetLayoutView="70" workbookViewId="0">
      <selection activeCell="R13" sqref="R1:Y1048576"/>
    </sheetView>
  </sheetViews>
  <sheetFormatPr defaultColWidth="9" defaultRowHeight="23.1" customHeight="1" x14ac:dyDescent="0.25"/>
  <cols>
    <col min="1" max="1" width="26" style="8" customWidth="1"/>
    <col min="2" max="2" width="2" style="8" customWidth="1"/>
    <col min="3" max="3" width="7.375" style="8" customWidth="1"/>
    <col min="4" max="4" width="3.875" style="8" customWidth="1"/>
    <col min="5" max="5" width="15.25" style="8" customWidth="1"/>
    <col min="6" max="6" width="2" style="8" customWidth="1"/>
    <col min="7" max="7" width="15.25" style="8" customWidth="1"/>
    <col min="8" max="8" width="2" style="8" customWidth="1"/>
    <col min="9" max="9" width="15.25" style="8" customWidth="1"/>
    <col min="10" max="10" width="2" style="8" customWidth="1"/>
    <col min="11" max="11" width="15.25" style="8" customWidth="1"/>
    <col min="12" max="12" width="2" style="8" customWidth="1"/>
    <col min="13" max="13" width="15.25" style="8" customWidth="1"/>
    <col min="14" max="14" width="2" style="8" customWidth="1"/>
    <col min="15" max="15" width="21.125" style="8" customWidth="1"/>
    <col min="16" max="16" width="2" style="8" customWidth="1"/>
    <col min="17" max="17" width="15.25" style="8" customWidth="1"/>
    <col min="18" max="16384" width="9" style="8"/>
  </cols>
  <sheetData>
    <row r="1" spans="1:17" ht="23.1" customHeight="1" x14ac:dyDescent="0.25">
      <c r="Q1" s="88" t="s">
        <v>130</v>
      </c>
    </row>
    <row r="2" spans="1:17" ht="23.1" customHeight="1" x14ac:dyDescent="0.25">
      <c r="A2" s="117" t="s">
        <v>43</v>
      </c>
      <c r="B2" s="117"/>
      <c r="C2" s="117"/>
      <c r="D2" s="117"/>
      <c r="E2" s="117"/>
      <c r="F2" s="117"/>
      <c r="G2" s="117"/>
      <c r="H2" s="102"/>
      <c r="I2" s="20"/>
      <c r="J2" s="20"/>
      <c r="K2" s="20"/>
      <c r="L2" s="15"/>
      <c r="M2" s="20"/>
      <c r="N2" s="15"/>
      <c r="O2" s="20"/>
      <c r="P2" s="15"/>
      <c r="Q2" s="20"/>
    </row>
    <row r="3" spans="1:17" ht="23.1" customHeight="1" x14ac:dyDescent="0.25">
      <c r="A3" s="87" t="s">
        <v>66</v>
      </c>
      <c r="B3" s="87"/>
      <c r="C3" s="87"/>
      <c r="D3" s="81"/>
      <c r="E3" s="87"/>
      <c r="F3" s="81"/>
      <c r="G3" s="87"/>
      <c r="H3" s="87"/>
      <c r="I3" s="87"/>
      <c r="J3" s="81"/>
      <c r="K3" s="87"/>
      <c r="L3" s="81"/>
      <c r="N3" s="81"/>
      <c r="O3" s="87"/>
      <c r="P3" s="81"/>
    </row>
    <row r="4" spans="1:17" ht="23.1" customHeight="1" x14ac:dyDescent="0.25">
      <c r="A4" s="117" t="s">
        <v>172</v>
      </c>
      <c r="B4" s="117"/>
      <c r="C4" s="117"/>
      <c r="D4" s="117"/>
      <c r="E4" s="117"/>
      <c r="F4" s="117"/>
      <c r="G4" s="117"/>
      <c r="H4" s="117"/>
      <c r="I4" s="87"/>
      <c r="J4" s="87"/>
      <c r="K4" s="87"/>
      <c r="L4" s="81"/>
      <c r="M4" s="87"/>
      <c r="N4" s="81"/>
      <c r="O4" s="87"/>
      <c r="P4" s="81"/>
      <c r="Q4" s="87"/>
    </row>
    <row r="5" spans="1:17" ht="23.1" customHeight="1" x14ac:dyDescent="0.25">
      <c r="A5" s="102"/>
      <c r="B5" s="102"/>
      <c r="C5" s="102"/>
      <c r="D5" s="102"/>
      <c r="E5" s="102"/>
      <c r="F5" s="102"/>
      <c r="G5" s="102"/>
      <c r="H5" s="102"/>
      <c r="I5" s="87"/>
      <c r="J5" s="102"/>
      <c r="K5" s="87"/>
      <c r="L5" s="81"/>
      <c r="M5" s="88"/>
      <c r="N5" s="81"/>
      <c r="O5" s="87"/>
      <c r="P5" s="81"/>
      <c r="Q5" s="88" t="s">
        <v>44</v>
      </c>
    </row>
    <row r="6" spans="1:17" ht="23.1" customHeight="1" x14ac:dyDescent="0.25">
      <c r="A6" s="102"/>
      <c r="B6" s="102"/>
      <c r="C6" s="102"/>
      <c r="D6" s="102"/>
      <c r="E6" s="123" t="s">
        <v>3</v>
      </c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</row>
    <row r="7" spans="1:17" ht="23.1" customHeight="1" x14ac:dyDescent="0.25">
      <c r="A7" s="102"/>
      <c r="B7" s="102"/>
      <c r="C7" s="102"/>
      <c r="D7" s="102"/>
      <c r="E7" s="102"/>
      <c r="F7" s="102"/>
      <c r="G7" s="102"/>
      <c r="H7" s="102"/>
      <c r="I7" s="87"/>
      <c r="J7" s="81"/>
      <c r="K7" s="87"/>
      <c r="L7" s="81"/>
      <c r="M7" s="87"/>
      <c r="N7" s="81"/>
      <c r="O7" s="96" t="s">
        <v>143</v>
      </c>
      <c r="P7" s="102"/>
      <c r="Q7" s="88"/>
    </row>
    <row r="8" spans="1:17" ht="23.1" customHeight="1" x14ac:dyDescent="0.25">
      <c r="A8" s="90"/>
      <c r="B8" s="90"/>
      <c r="C8" s="90"/>
      <c r="D8" s="39"/>
      <c r="E8" s="89"/>
      <c r="F8" s="39"/>
      <c r="I8" s="124" t="s">
        <v>27</v>
      </c>
      <c r="J8" s="124"/>
      <c r="K8" s="124"/>
      <c r="L8" s="124"/>
      <c r="M8" s="124"/>
      <c r="N8" s="39"/>
      <c r="O8" s="76" t="s">
        <v>144</v>
      </c>
      <c r="P8" s="39"/>
      <c r="Q8" s="89"/>
    </row>
    <row r="9" spans="1:17" s="89" customFormat="1" ht="23.1" customHeight="1" x14ac:dyDescent="0.25">
      <c r="A9" s="90"/>
      <c r="B9" s="90"/>
      <c r="C9" s="90"/>
      <c r="D9" s="76"/>
      <c r="E9" s="89" t="s">
        <v>46</v>
      </c>
      <c r="F9" s="76"/>
      <c r="G9" s="89" t="s">
        <v>47</v>
      </c>
      <c r="I9" s="122" t="s">
        <v>48</v>
      </c>
      <c r="J9" s="122"/>
      <c r="K9" s="122"/>
      <c r="L9" s="122"/>
      <c r="M9" s="76"/>
      <c r="N9" s="76"/>
      <c r="O9" s="76" t="s">
        <v>180</v>
      </c>
      <c r="P9" s="76"/>
    </row>
    <row r="10" spans="1:17" s="89" customFormat="1" ht="23.1" customHeight="1" x14ac:dyDescent="0.25">
      <c r="A10" s="90"/>
      <c r="B10" s="90"/>
      <c r="C10" s="16"/>
      <c r="D10" s="76"/>
      <c r="E10" s="107" t="s">
        <v>50</v>
      </c>
      <c r="F10" s="76"/>
      <c r="G10" s="107" t="s">
        <v>51</v>
      </c>
      <c r="H10" s="76"/>
      <c r="I10" s="107" t="s">
        <v>52</v>
      </c>
      <c r="J10" s="76"/>
      <c r="K10" s="107" t="s">
        <v>53</v>
      </c>
      <c r="L10" s="76"/>
      <c r="M10" s="107" t="s">
        <v>54</v>
      </c>
      <c r="N10" s="76"/>
      <c r="O10" s="107" t="s">
        <v>153</v>
      </c>
      <c r="P10" s="76"/>
      <c r="Q10" s="107" t="s">
        <v>45</v>
      </c>
    </row>
    <row r="11" spans="1:17" ht="23.1" customHeight="1" x14ac:dyDescent="0.25">
      <c r="A11" s="91" t="s">
        <v>124</v>
      </c>
      <c r="B11" s="90"/>
      <c r="C11" s="97"/>
      <c r="D11" s="39"/>
      <c r="E11" s="9">
        <v>330000000</v>
      </c>
      <c r="F11" s="9"/>
      <c r="G11" s="9">
        <v>647245520</v>
      </c>
      <c r="H11" s="9"/>
      <c r="I11" s="9">
        <v>33000000</v>
      </c>
      <c r="J11" s="9"/>
      <c r="K11" s="9">
        <v>20000000</v>
      </c>
      <c r="L11" s="9"/>
      <c r="M11" s="9">
        <v>1007515095</v>
      </c>
      <c r="N11" s="9"/>
      <c r="O11" s="9">
        <v>85677135</v>
      </c>
      <c r="P11" s="9"/>
      <c r="Q11" s="9">
        <f>SUM(E11:M11,O11)</f>
        <v>2123437750</v>
      </c>
    </row>
    <row r="12" spans="1:17" ht="23.1" customHeight="1" x14ac:dyDescent="0.25">
      <c r="A12" s="90" t="s">
        <v>163</v>
      </c>
      <c r="B12" s="90"/>
      <c r="C12" s="97"/>
      <c r="D12" s="39"/>
      <c r="E12" s="9">
        <v>10000000</v>
      </c>
      <c r="F12" s="9"/>
      <c r="G12" s="9">
        <v>14573</v>
      </c>
      <c r="H12" s="9"/>
      <c r="I12" s="9">
        <v>0</v>
      </c>
      <c r="J12" s="9"/>
      <c r="K12" s="9">
        <v>0</v>
      </c>
      <c r="L12" s="9"/>
      <c r="M12" s="9">
        <v>0</v>
      </c>
      <c r="N12" s="9"/>
      <c r="O12" s="9">
        <v>0</v>
      </c>
      <c r="P12" s="9"/>
      <c r="Q12" s="9">
        <f>SUM(E12:M12,O12)</f>
        <v>10014573</v>
      </c>
    </row>
    <row r="13" spans="1:17" ht="23.1" customHeight="1" x14ac:dyDescent="0.25">
      <c r="A13" s="90" t="s">
        <v>164</v>
      </c>
      <c r="B13" s="90"/>
      <c r="C13" s="97"/>
      <c r="D13" s="39"/>
      <c r="E13" s="9">
        <v>0</v>
      </c>
      <c r="F13" s="9"/>
      <c r="G13" s="9">
        <v>0</v>
      </c>
      <c r="H13" s="9"/>
      <c r="I13" s="9">
        <v>0</v>
      </c>
      <c r="J13" s="9"/>
      <c r="K13" s="9">
        <v>0</v>
      </c>
      <c r="L13" s="9"/>
      <c r="M13" s="9">
        <v>-59499928</v>
      </c>
      <c r="N13" s="9"/>
      <c r="O13" s="9">
        <v>0</v>
      </c>
      <c r="P13" s="9"/>
      <c r="Q13" s="9">
        <f>SUM(E13:M13,O13)</f>
        <v>-59499928</v>
      </c>
    </row>
    <row r="14" spans="1:17" ht="23.1" customHeight="1" x14ac:dyDescent="0.25">
      <c r="A14" s="90" t="s">
        <v>125</v>
      </c>
      <c r="B14" s="90"/>
      <c r="C14" s="74"/>
      <c r="D14" s="39"/>
      <c r="E14" s="9">
        <v>0</v>
      </c>
      <c r="F14" s="9"/>
      <c r="G14" s="9">
        <v>0</v>
      </c>
      <c r="H14" s="9"/>
      <c r="I14" s="9">
        <v>0</v>
      </c>
      <c r="J14" s="9"/>
      <c r="K14" s="9">
        <v>0</v>
      </c>
      <c r="L14" s="9"/>
      <c r="M14" s="9">
        <v>105121427</v>
      </c>
      <c r="N14" s="9"/>
      <c r="O14" s="9">
        <v>0</v>
      </c>
      <c r="P14" s="9"/>
      <c r="Q14" s="9">
        <f>SUM(E14:M14,O14)</f>
        <v>105121427</v>
      </c>
    </row>
    <row r="15" spans="1:17" ht="23.1" customHeight="1" x14ac:dyDescent="0.25">
      <c r="A15" s="90" t="s">
        <v>133</v>
      </c>
      <c r="B15" s="90"/>
      <c r="C15" s="74"/>
      <c r="D15" s="39"/>
      <c r="E15" s="9">
        <v>0</v>
      </c>
      <c r="F15" s="9"/>
      <c r="G15" s="9">
        <v>0</v>
      </c>
      <c r="H15" s="9"/>
      <c r="I15" s="9">
        <v>0</v>
      </c>
      <c r="J15" s="9"/>
      <c r="K15" s="9">
        <v>0</v>
      </c>
      <c r="L15" s="9"/>
      <c r="M15" s="9">
        <v>0</v>
      </c>
      <c r="N15" s="9"/>
      <c r="O15" s="9">
        <v>-48804911</v>
      </c>
      <c r="P15" s="9"/>
      <c r="Q15" s="9">
        <f>SUM(E15:M15,O15)</f>
        <v>-48804911</v>
      </c>
    </row>
    <row r="16" spans="1:17" ht="23.1" customHeight="1" thickBot="1" x14ac:dyDescent="0.3">
      <c r="A16" s="91" t="s">
        <v>173</v>
      </c>
      <c r="B16" s="90"/>
      <c r="C16" s="74"/>
      <c r="D16" s="39"/>
      <c r="E16" s="18">
        <f>SUM(E11:E15)</f>
        <v>340000000</v>
      </c>
      <c r="F16" s="9"/>
      <c r="G16" s="18">
        <f>SUM(G11:G15)</f>
        <v>647260093</v>
      </c>
      <c r="H16" s="9"/>
      <c r="I16" s="18">
        <f>SUM(I11:I15)</f>
        <v>33000000</v>
      </c>
      <c r="J16" s="9"/>
      <c r="K16" s="18">
        <f>SUM(K11:K15)</f>
        <v>20000000</v>
      </c>
      <c r="L16" s="9"/>
      <c r="M16" s="18">
        <f>SUM(M11:M15)</f>
        <v>1053136594</v>
      </c>
      <c r="N16" s="9"/>
      <c r="O16" s="18">
        <f>SUM(O11:O15)</f>
        <v>36872224</v>
      </c>
      <c r="P16" s="9"/>
      <c r="Q16" s="18">
        <f>SUM(Q11:Q15)</f>
        <v>2130268911</v>
      </c>
    </row>
    <row r="17" spans="1:17" ht="23.1" customHeight="1" thickTop="1" x14ac:dyDescent="0.25">
      <c r="A17" s="90"/>
      <c r="B17" s="90"/>
      <c r="C17" s="97"/>
      <c r="D17" s="3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ht="23.1" customHeight="1" x14ac:dyDescent="0.25">
      <c r="A18" s="91" t="s">
        <v>126</v>
      </c>
      <c r="B18" s="90"/>
      <c r="C18" s="97"/>
      <c r="D18" s="39"/>
      <c r="E18" s="9">
        <v>340000000</v>
      </c>
      <c r="F18" s="9"/>
      <c r="G18" s="9">
        <v>647260093</v>
      </c>
      <c r="H18" s="9"/>
      <c r="I18" s="9">
        <v>34000000</v>
      </c>
      <c r="J18" s="9"/>
      <c r="K18" s="9">
        <v>20000000</v>
      </c>
      <c r="L18" s="9"/>
      <c r="M18" s="9">
        <v>1035119143</v>
      </c>
      <c r="N18" s="9"/>
      <c r="O18" s="9">
        <v>-15797649</v>
      </c>
      <c r="P18" s="9"/>
      <c r="Q18" s="9">
        <f>SUM(E18:O18)</f>
        <v>2060581587</v>
      </c>
    </row>
    <row r="19" spans="1:17" ht="23.1" customHeight="1" x14ac:dyDescent="0.25">
      <c r="A19" s="90" t="s">
        <v>163</v>
      </c>
      <c r="B19" s="90"/>
      <c r="C19" s="97"/>
      <c r="D19" s="39"/>
      <c r="E19" s="9">
        <v>10000000</v>
      </c>
      <c r="F19" s="9"/>
      <c r="G19" s="9">
        <v>14980</v>
      </c>
      <c r="H19" s="9"/>
      <c r="I19" s="9">
        <v>0</v>
      </c>
      <c r="J19" s="9"/>
      <c r="K19" s="9">
        <v>0</v>
      </c>
      <c r="L19" s="9"/>
      <c r="M19" s="9">
        <v>0</v>
      </c>
      <c r="N19" s="9"/>
      <c r="O19" s="9">
        <v>0</v>
      </c>
      <c r="P19" s="9"/>
      <c r="Q19" s="9">
        <f>SUM(E19:M19,O19)</f>
        <v>10014980</v>
      </c>
    </row>
    <row r="20" spans="1:17" ht="23.1" customHeight="1" x14ac:dyDescent="0.25">
      <c r="A20" s="90" t="s">
        <v>164</v>
      </c>
      <c r="B20" s="90"/>
      <c r="C20" s="97"/>
      <c r="D20" s="39"/>
      <c r="E20" s="9">
        <v>0</v>
      </c>
      <c r="F20" s="9"/>
      <c r="G20" s="9">
        <v>0</v>
      </c>
      <c r="H20" s="9"/>
      <c r="I20" s="9">
        <v>0</v>
      </c>
      <c r="J20" s="9"/>
      <c r="K20" s="9">
        <v>0</v>
      </c>
      <c r="L20" s="9"/>
      <c r="M20" s="9">
        <v>-60999928</v>
      </c>
      <c r="N20" s="9"/>
      <c r="O20" s="9">
        <v>0</v>
      </c>
      <c r="P20" s="9"/>
      <c r="Q20" s="9">
        <f>SUM(E20:M20,O20)</f>
        <v>-60999928</v>
      </c>
    </row>
    <row r="21" spans="1:17" ht="23.1" customHeight="1" x14ac:dyDescent="0.25">
      <c r="A21" s="90" t="s">
        <v>125</v>
      </c>
      <c r="B21" s="90"/>
      <c r="C21" s="74"/>
      <c r="D21" s="39"/>
      <c r="E21" s="9">
        <v>0</v>
      </c>
      <c r="F21" s="9"/>
      <c r="G21" s="9">
        <v>0</v>
      </c>
      <c r="H21" s="9"/>
      <c r="I21" s="9">
        <v>0</v>
      </c>
      <c r="J21" s="9"/>
      <c r="K21" s="9">
        <v>0</v>
      </c>
      <c r="L21" s="9"/>
      <c r="M21" s="9">
        <f>'PL&amp;CF'!J92</f>
        <v>13496616</v>
      </c>
      <c r="N21" s="9"/>
      <c r="O21" s="9">
        <v>0</v>
      </c>
      <c r="P21" s="9"/>
      <c r="Q21" s="9">
        <f>SUM(E21:M21,O21)</f>
        <v>13496616</v>
      </c>
    </row>
    <row r="22" spans="1:17" ht="23.1" customHeight="1" x14ac:dyDescent="0.25">
      <c r="A22" s="90" t="s">
        <v>165</v>
      </c>
      <c r="B22" s="90"/>
      <c r="C22" s="74"/>
      <c r="D22" s="39"/>
      <c r="E22" s="9">
        <v>0</v>
      </c>
      <c r="F22" s="9"/>
      <c r="G22" s="9">
        <v>0</v>
      </c>
      <c r="H22" s="9"/>
      <c r="I22" s="9">
        <v>0</v>
      </c>
      <c r="J22" s="9"/>
      <c r="K22" s="9">
        <v>0</v>
      </c>
      <c r="L22" s="9"/>
      <c r="M22" s="9">
        <v>0</v>
      </c>
      <c r="N22" s="9"/>
      <c r="O22" s="9">
        <f>'PL&amp;CF'!J116</f>
        <v>34229208</v>
      </c>
      <c r="P22" s="9"/>
      <c r="Q22" s="9">
        <f>SUM(E22:M22,O22)</f>
        <v>34229208</v>
      </c>
    </row>
    <row r="23" spans="1:17" ht="23.1" customHeight="1" thickBot="1" x14ac:dyDescent="0.3">
      <c r="A23" s="91" t="s">
        <v>174</v>
      </c>
      <c r="B23" s="90"/>
      <c r="C23" s="90"/>
      <c r="D23" s="39"/>
      <c r="E23" s="18">
        <f>SUM(E18:E22)</f>
        <v>350000000</v>
      </c>
      <c r="F23" s="9"/>
      <c r="G23" s="18">
        <f>SUM(G18:G22)</f>
        <v>647275073</v>
      </c>
      <c r="H23" s="9"/>
      <c r="I23" s="18">
        <f>SUM(I18:I22)</f>
        <v>34000000</v>
      </c>
      <c r="J23" s="9"/>
      <c r="K23" s="18">
        <f>SUM(K18:K22)</f>
        <v>20000000</v>
      </c>
      <c r="L23" s="9"/>
      <c r="M23" s="18">
        <f>SUM(M18:M22)</f>
        <v>987615831</v>
      </c>
      <c r="N23" s="9"/>
      <c r="O23" s="18">
        <f>SUM(O18:O22)</f>
        <v>18431559</v>
      </c>
      <c r="P23" s="9"/>
      <c r="Q23" s="18">
        <f>SUM(Q18:Q22)</f>
        <v>2057322463</v>
      </c>
    </row>
    <row r="24" spans="1:17" ht="23.1" customHeight="1" thickTop="1" x14ac:dyDescent="0.25">
      <c r="A24" s="90"/>
      <c r="B24" s="90"/>
      <c r="C24" s="90"/>
      <c r="D24" s="39"/>
      <c r="E24" s="10">
        <f>E23-bs!J61</f>
        <v>0</v>
      </c>
      <c r="F24" s="9"/>
      <c r="G24" s="10">
        <f>G23-bs!J62</f>
        <v>0</v>
      </c>
      <c r="H24" s="9"/>
      <c r="I24" s="10">
        <f>I23-bs!J65</f>
        <v>0</v>
      </c>
      <c r="J24" s="9"/>
      <c r="K24" s="10">
        <f>K23-bs!J66</f>
        <v>0</v>
      </c>
      <c r="L24" s="9"/>
      <c r="M24" s="10">
        <f>M23-bs!J67</f>
        <v>0</v>
      </c>
      <c r="N24" s="9"/>
      <c r="O24" s="10">
        <f>O23-bs!J68</f>
        <v>0</v>
      </c>
      <c r="P24" s="9"/>
      <c r="Q24" s="10">
        <f>Q23-bs!J69</f>
        <v>0</v>
      </c>
    </row>
    <row r="25" spans="1:17" ht="23.1" customHeight="1" x14ac:dyDescent="0.25">
      <c r="A25" s="90" t="s">
        <v>13</v>
      </c>
      <c r="B25" s="6"/>
      <c r="C25" s="6"/>
      <c r="D25" s="39"/>
      <c r="F25" s="39"/>
      <c r="J25" s="39"/>
      <c r="L25" s="39"/>
      <c r="N25" s="39"/>
      <c r="P25" s="39"/>
    </row>
  </sheetData>
  <mergeCells count="5">
    <mergeCell ref="A2:G2"/>
    <mergeCell ref="E6:Q6"/>
    <mergeCell ref="I8:M8"/>
    <mergeCell ref="I9:L9"/>
    <mergeCell ref="A4:H4"/>
  </mergeCells>
  <printOptions horizontalCentered="1"/>
  <pageMargins left="0.39370078740157483" right="0.39370078740157483" top="0.9055118110236221" bottom="0" header="0.31496062992125984" footer="0.31496062992125984"/>
  <pageSetup paperSize="9" scale="75" orientation="landscape" r:id="rId1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56300</vt:lpwstr>
  </property>
  <property fmtid="{D5CDD505-2E9C-101B-9397-08002B2CF9AE}" pid="4" name="OptimizationTime">
    <vt:lpwstr>20191113_1522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PL&amp;CF</vt:lpstr>
      <vt:lpstr>sce-equity</vt:lpstr>
      <vt:lpstr>sce-com</vt:lpstr>
      <vt:lpstr>bs!Print_Area</vt:lpstr>
      <vt:lpstr>'PL&amp;CF'!Print_Area</vt:lpstr>
      <vt:lpstr>'sce-equity'!Print_Area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PLW</dc:creator>
  <cp:lastModifiedBy>Rewadee Uthaiwattanatorn</cp:lastModifiedBy>
  <cp:lastPrinted>2019-10-28T05:51:07Z</cp:lastPrinted>
  <dcterms:created xsi:type="dcterms:W3CDTF">2011-05-02T09:20:31Z</dcterms:created>
  <dcterms:modified xsi:type="dcterms:W3CDTF">2019-11-13T04:25:26Z</dcterms:modified>
</cp:coreProperties>
</file>