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19\Convert_YE'19\"/>
    </mc:Choice>
  </mc:AlternateContent>
  <xr:revisionPtr revIDLastSave="0" documentId="13_ncr:1_{3CD8E53E-7369-4C3B-B2C2-1EFCA42F5416}" xr6:coauthVersionLast="36" xr6:coauthVersionMax="36" xr10:uidLastSave="{00000000-0000-0000-0000-000000000000}"/>
  <bookViews>
    <workbookView xWindow="32760" yWindow="32760" windowWidth="18960" windowHeight="10665" tabRatio="715" activeTab="3" xr2:uid="{00000000-000D-0000-FFFF-FFFF00000000}"/>
  </bookViews>
  <sheets>
    <sheet name="BS" sheetId="1" r:id="rId1"/>
    <sheet name="PL&amp;CF" sheetId="13" r:id="rId2"/>
    <sheet name="sce-equity" sheetId="10" r:id="rId3"/>
    <sheet name="sce-separate" sheetId="11" r:id="rId4"/>
  </sheets>
  <definedNames>
    <definedName name="_xlnm.Print_Area" localSheetId="0">BS!$A$1:$K$72</definedName>
    <definedName name="_xlnm.Print_Area" localSheetId="1">'PL&amp;CF'!$A$1:$L$108</definedName>
    <definedName name="_xlnm.Print_Area" localSheetId="2">'sce-equity'!$A$1:$S$32</definedName>
    <definedName name="_xlnm.Print_Area" localSheetId="3">'sce-separate'!$A$1:$Q$30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9" i="11" l="1"/>
  <c r="I19" i="11"/>
  <c r="I26" i="11" s="1"/>
  <c r="E19" i="11"/>
  <c r="E26" i="11" s="1"/>
  <c r="I105" i="13"/>
  <c r="E105" i="13"/>
  <c r="G98" i="13"/>
  <c r="K90" i="13"/>
  <c r="K93" i="13"/>
  <c r="K88" i="13"/>
  <c r="G90" i="13"/>
  <c r="G88" i="13"/>
  <c r="G93" i="13" s="1"/>
  <c r="G104" i="13" s="1"/>
  <c r="G106" i="13" s="1"/>
  <c r="G16" i="1"/>
  <c r="G26" i="1" s="1"/>
  <c r="Q13" i="11"/>
  <c r="Q11" i="11"/>
  <c r="Q17" i="11" s="1"/>
  <c r="Q14" i="10"/>
  <c r="Q12" i="10"/>
  <c r="S12" i="10"/>
  <c r="K64" i="1"/>
  <c r="I64" i="1"/>
  <c r="G64" i="1"/>
  <c r="E64" i="1"/>
  <c r="Q26" i="10"/>
  <c r="Q25" i="10"/>
  <c r="S25" i="10" s="1"/>
  <c r="S24" i="10"/>
  <c r="Q22" i="10"/>
  <c r="S22" i="10"/>
  <c r="O19" i="10"/>
  <c r="O21" i="10" s="1"/>
  <c r="M19" i="10"/>
  <c r="M21" i="10" s="1"/>
  <c r="K19" i="10"/>
  <c r="K21" i="10" s="1"/>
  <c r="I19" i="10"/>
  <c r="I21" i="10" s="1"/>
  <c r="I29" i="10" s="1"/>
  <c r="G19" i="10"/>
  <c r="G21" i="10" s="1"/>
  <c r="G29" i="10" s="1"/>
  <c r="E19" i="10"/>
  <c r="E21" i="10" s="1"/>
  <c r="E29" i="10" s="1"/>
  <c r="C19" i="10"/>
  <c r="C21" i="10" s="1"/>
  <c r="Q18" i="10"/>
  <c r="S18" i="10" s="1"/>
  <c r="Q16" i="10"/>
  <c r="S16" i="10"/>
  <c r="Q15" i="10"/>
  <c r="S15" i="10" s="1"/>
  <c r="S19" i="10" s="1"/>
  <c r="Q11" i="10"/>
  <c r="Q19" i="10" s="1"/>
  <c r="S11" i="10"/>
  <c r="K26" i="11"/>
  <c r="Q23" i="11"/>
  <c r="Q22" i="11"/>
  <c r="Q20" i="11"/>
  <c r="O17" i="11"/>
  <c r="O19" i="11" s="1"/>
  <c r="M17" i="11"/>
  <c r="M19" i="11" s="1"/>
  <c r="K17" i="11"/>
  <c r="I17" i="11"/>
  <c r="G17" i="11"/>
  <c r="G19" i="11" s="1"/>
  <c r="E17" i="11"/>
  <c r="Q16" i="11"/>
  <c r="Q15" i="11"/>
  <c r="Q14" i="11"/>
  <c r="Q10" i="11"/>
  <c r="K103" i="13"/>
  <c r="I103" i="13"/>
  <c r="G103" i="13"/>
  <c r="E103" i="13"/>
  <c r="K98" i="13"/>
  <c r="I98" i="13"/>
  <c r="E98" i="13"/>
  <c r="I93" i="13"/>
  <c r="I104" i="13" s="1"/>
  <c r="E93" i="13"/>
  <c r="K63" i="13"/>
  <c r="I63" i="13"/>
  <c r="M25" i="11" s="1"/>
  <c r="G63" i="13"/>
  <c r="E63" i="13"/>
  <c r="K28" i="10" s="1"/>
  <c r="K56" i="13"/>
  <c r="I56" i="13"/>
  <c r="G56" i="13"/>
  <c r="E56" i="13"/>
  <c r="K28" i="13"/>
  <c r="I28" i="13"/>
  <c r="G28" i="13"/>
  <c r="E28" i="13"/>
  <c r="K11" i="13"/>
  <c r="K14" i="13" s="1"/>
  <c r="K21" i="13" s="1"/>
  <c r="K29" i="13" s="1"/>
  <c r="K31" i="13" s="1"/>
  <c r="I11" i="13"/>
  <c r="I14" i="13" s="1"/>
  <c r="I21" i="13" s="1"/>
  <c r="I29" i="13" s="1"/>
  <c r="I31" i="13" s="1"/>
  <c r="I34" i="13" s="1"/>
  <c r="G11" i="13"/>
  <c r="G14" i="13"/>
  <c r="G21" i="13"/>
  <c r="G29" i="13" s="1"/>
  <c r="G31" i="13" s="1"/>
  <c r="E11" i="13"/>
  <c r="E14" i="13" s="1"/>
  <c r="E21" i="13" s="1"/>
  <c r="H64" i="1"/>
  <c r="J64" i="1"/>
  <c r="K48" i="1"/>
  <c r="I48" i="1"/>
  <c r="I65" i="1" s="1"/>
  <c r="G48" i="1"/>
  <c r="E48" i="1"/>
  <c r="K26" i="1"/>
  <c r="I26" i="1"/>
  <c r="E26" i="1"/>
  <c r="G65" i="1"/>
  <c r="S14" i="10"/>
  <c r="M28" i="10" l="1"/>
  <c r="K104" i="13"/>
  <c r="K106" i="13" s="1"/>
  <c r="K65" i="1"/>
  <c r="K66" i="1" s="1"/>
  <c r="G66" i="1"/>
  <c r="G34" i="13"/>
  <c r="G45" i="13"/>
  <c r="G65" i="13" s="1"/>
  <c r="G26" i="11"/>
  <c r="Q19" i="11"/>
  <c r="K34" i="13"/>
  <c r="K45" i="13"/>
  <c r="K65" i="13" s="1"/>
  <c r="Q21" i="10"/>
  <c r="M29" i="10"/>
  <c r="C29" i="10"/>
  <c r="S21" i="10"/>
  <c r="I106" i="13"/>
  <c r="E29" i="13"/>
  <c r="E31" i="13" s="1"/>
  <c r="E34" i="13" s="1"/>
  <c r="E65" i="1"/>
  <c r="E66" i="1" s="1"/>
  <c r="O25" i="11"/>
  <c r="O28" i="10"/>
  <c r="E104" i="13"/>
  <c r="E106" i="13" s="1"/>
  <c r="O26" i="11"/>
  <c r="Q25" i="11"/>
  <c r="K26" i="10"/>
  <c r="I45" i="13"/>
  <c r="I65" i="13" s="1"/>
  <c r="M24" i="11"/>
  <c r="I66" i="1"/>
  <c r="Q28" i="10" l="1"/>
  <c r="Q29" i="10" s="1"/>
  <c r="O29" i="10"/>
  <c r="E45" i="13"/>
  <c r="E65" i="13" s="1"/>
  <c r="S26" i="10"/>
  <c r="K29" i="10"/>
  <c r="M26" i="11"/>
  <c r="Q24" i="11"/>
  <c r="Q26" i="11" s="1"/>
  <c r="S28" i="10" l="1"/>
  <c r="S29" i="10" s="1"/>
</calcChain>
</file>

<file path=xl/sharedStrings.xml><?xml version="1.0" encoding="utf-8"?>
<sst xmlns="http://schemas.openxmlformats.org/spreadsheetml/2006/main" count="280" uniqueCount="187">
  <si>
    <t>Financial statements</t>
  </si>
  <si>
    <t>Separate financial statements</t>
  </si>
  <si>
    <t>in which the equity method is applied</t>
  </si>
  <si>
    <t>(Unit: Baht)</t>
  </si>
  <si>
    <t>Assets</t>
  </si>
  <si>
    <t>Accrued investment income</t>
  </si>
  <si>
    <t xml:space="preserve">   Investments in securities</t>
  </si>
  <si>
    <t>Other assets</t>
  </si>
  <si>
    <t xml:space="preserve">   Others</t>
  </si>
  <si>
    <t>Total assets</t>
  </si>
  <si>
    <t>The accompanying notes are an integral part of the financial statements.</t>
  </si>
  <si>
    <t xml:space="preserve">Liabilities </t>
  </si>
  <si>
    <t>Due to reinsurers</t>
  </si>
  <si>
    <t>Insurance contract liabilities</t>
  </si>
  <si>
    <t xml:space="preserve">   Accrued expenses</t>
  </si>
  <si>
    <t>Total liabilities</t>
  </si>
  <si>
    <t>Share capital</t>
  </si>
  <si>
    <t xml:space="preserve">   Registered</t>
  </si>
  <si>
    <t>Share premium</t>
  </si>
  <si>
    <t>Retained earnings</t>
  </si>
  <si>
    <t xml:space="preserve">   Appropriated</t>
  </si>
  <si>
    <t xml:space="preserve">      General reserve</t>
  </si>
  <si>
    <t xml:space="preserve">   Unappropriated </t>
  </si>
  <si>
    <t>Income</t>
  </si>
  <si>
    <t>Total income</t>
  </si>
  <si>
    <t>Expenses</t>
  </si>
  <si>
    <t>Other underwriting expenses</t>
  </si>
  <si>
    <t>Operating expenses</t>
  </si>
  <si>
    <t>Other income</t>
  </si>
  <si>
    <t>Direct premium written</t>
  </si>
  <si>
    <t xml:space="preserve">   Loans</t>
  </si>
  <si>
    <t>Net cash used in investing activities</t>
  </si>
  <si>
    <t>Note</t>
  </si>
  <si>
    <t>Directors</t>
  </si>
  <si>
    <t>Financial statements in which the equity method is applied</t>
  </si>
  <si>
    <t>Issued and</t>
  </si>
  <si>
    <t>share capital</t>
  </si>
  <si>
    <t>Appropriated</t>
  </si>
  <si>
    <t>General reserve</t>
  </si>
  <si>
    <t>Unappropriated</t>
  </si>
  <si>
    <t>Other components of equity</t>
  </si>
  <si>
    <t>Other comprehensive income</t>
  </si>
  <si>
    <t>in value of available-</t>
  </si>
  <si>
    <t>for-sale investments</t>
  </si>
  <si>
    <t>Total other</t>
  </si>
  <si>
    <t>components of</t>
  </si>
  <si>
    <t>equity</t>
  </si>
  <si>
    <t>The Navakij Insurance Public Company Limited</t>
  </si>
  <si>
    <t>Deferred tax assets</t>
  </si>
  <si>
    <t>investments</t>
  </si>
  <si>
    <t>Liabilities and equity</t>
  </si>
  <si>
    <t>Equity</t>
  </si>
  <si>
    <t>Total equity</t>
  </si>
  <si>
    <t>Total liabilities and equity</t>
  </si>
  <si>
    <t>Dividend income</t>
  </si>
  <si>
    <t>Employee benefit obligations</t>
  </si>
  <si>
    <t>Interest income</t>
  </si>
  <si>
    <t>Other liabilities</t>
  </si>
  <si>
    <t>Reinsurance assets</t>
  </si>
  <si>
    <t>14</t>
  </si>
  <si>
    <t xml:space="preserve">   Issued and paid up</t>
  </si>
  <si>
    <t>6</t>
  </si>
  <si>
    <t>Income tax expenses</t>
  </si>
  <si>
    <t>Premium receivables</t>
  </si>
  <si>
    <t>Property, building and equipment</t>
  </si>
  <si>
    <t>Intangible assets</t>
  </si>
  <si>
    <t>Investment assets</t>
  </si>
  <si>
    <t>7</t>
  </si>
  <si>
    <t>9</t>
  </si>
  <si>
    <t>Other components of equity -</t>
  </si>
  <si>
    <t>paid-up</t>
  </si>
  <si>
    <t>8</t>
  </si>
  <si>
    <t>11</t>
  </si>
  <si>
    <t xml:space="preserve">available-for-sale </t>
  </si>
  <si>
    <t xml:space="preserve">Total </t>
  </si>
  <si>
    <t xml:space="preserve">   Claims receivable from litigants</t>
  </si>
  <si>
    <t xml:space="preserve">      Statutory reserve</t>
  </si>
  <si>
    <t>Statutory reserve</t>
  </si>
  <si>
    <t>Statements of financial position</t>
  </si>
  <si>
    <t>Statements of financial position (continued)</t>
  </si>
  <si>
    <t>Statements of income</t>
  </si>
  <si>
    <t xml:space="preserve">Statements of comprehensive income </t>
  </si>
  <si>
    <t xml:space="preserve">Statements of changes in equity </t>
  </si>
  <si>
    <t>Statements of changes in equity (continued)</t>
  </si>
  <si>
    <t>31 December</t>
  </si>
  <si>
    <t xml:space="preserve">   Fee and commission payables</t>
  </si>
  <si>
    <t xml:space="preserve">Other comprehensive income to be reclassified to </t>
  </si>
  <si>
    <t xml:space="preserve">Other comprehensive income not to be reclassified to </t>
  </si>
  <si>
    <t xml:space="preserve">   profit and loss in subsequent periods</t>
  </si>
  <si>
    <t>Cash and cash equivalents</t>
  </si>
  <si>
    <t>Fee and commission income</t>
  </si>
  <si>
    <t xml:space="preserve">   Income tax effect</t>
  </si>
  <si>
    <t>Commission and brokerage on direct insurance</t>
  </si>
  <si>
    <t xml:space="preserve">   Deposits on rice field insurance scheme</t>
  </si>
  <si>
    <t>Reinsurance receivables</t>
  </si>
  <si>
    <t>10</t>
  </si>
  <si>
    <t>13</t>
  </si>
  <si>
    <t>Net cash used in financing activities</t>
  </si>
  <si>
    <t>Gross premium written</t>
  </si>
  <si>
    <t>Less: Premiums ceded to reinsurers</t>
  </si>
  <si>
    <t>Net premium written</t>
  </si>
  <si>
    <t>Net earned premium</t>
  </si>
  <si>
    <t>Gross claim and loss adjustment expenses</t>
  </si>
  <si>
    <t>Less: Claim recovery from reinsurers</t>
  </si>
  <si>
    <t>Commission and brokerage expenses</t>
  </si>
  <si>
    <t>Total expenses</t>
  </si>
  <si>
    <t>16</t>
  </si>
  <si>
    <t>Cash flows from (used in) operating activities</t>
  </si>
  <si>
    <t xml:space="preserve">Loss incurred and loss adjustment expenses on </t>
  </si>
  <si>
    <t xml:space="preserve">   direct insurance</t>
  </si>
  <si>
    <t>Investments in securities</t>
  </si>
  <si>
    <t>Loans</t>
  </si>
  <si>
    <t xml:space="preserve">Deposits and certificate of deposits at </t>
  </si>
  <si>
    <t xml:space="preserve">   financial institutions</t>
  </si>
  <si>
    <t>Cash flows from (used in) investing activities</t>
  </si>
  <si>
    <t>Purchases of property, building and equipment</t>
  </si>
  <si>
    <t>Purchases of intangible assets</t>
  </si>
  <si>
    <t>Disposals of property, building and equipment</t>
  </si>
  <si>
    <t>Cash flows from (used in) financing activities</t>
  </si>
  <si>
    <t>Cash received from share capital issuance</t>
  </si>
  <si>
    <t>Repayment of liabilities under finance lease agreements</t>
  </si>
  <si>
    <t>Dividend paid</t>
  </si>
  <si>
    <t>17</t>
  </si>
  <si>
    <t xml:space="preserve">      investments</t>
  </si>
  <si>
    <t>Profit on investments</t>
  </si>
  <si>
    <t>Cash paid for reinsurance</t>
  </si>
  <si>
    <t>Statements of cash flows</t>
  </si>
  <si>
    <t xml:space="preserve">   profit and loss in subsequent periods - net of tax (loss)</t>
  </si>
  <si>
    <t>Profit for the year</t>
  </si>
  <si>
    <t>Other comprehensive income for the year (loss)</t>
  </si>
  <si>
    <t>Cash and cash equivalents at beginning of year</t>
  </si>
  <si>
    <t>Cash and cash equivalents at end of year</t>
  </si>
  <si>
    <t xml:space="preserve">   for the year (loss)</t>
  </si>
  <si>
    <t>12</t>
  </si>
  <si>
    <t>15.1</t>
  </si>
  <si>
    <t>18</t>
  </si>
  <si>
    <t>19</t>
  </si>
  <si>
    <t>20</t>
  </si>
  <si>
    <t>21</t>
  </si>
  <si>
    <t>Profit before income tax expenses</t>
  </si>
  <si>
    <t>Earnings per share</t>
  </si>
  <si>
    <t>Basic earnings per share</t>
  </si>
  <si>
    <t>12.3</t>
  </si>
  <si>
    <t>10.5</t>
  </si>
  <si>
    <t>22</t>
  </si>
  <si>
    <t>15.2</t>
  </si>
  <si>
    <t xml:space="preserve">   Actuarial loss</t>
  </si>
  <si>
    <t xml:space="preserve">Exchange differences </t>
  </si>
  <si>
    <t xml:space="preserve">on translation of </t>
  </si>
  <si>
    <t>financial statements in</t>
  </si>
  <si>
    <t>foreign currency</t>
  </si>
  <si>
    <t>23</t>
  </si>
  <si>
    <t>26</t>
  </si>
  <si>
    <t>Dividend paid (Note 27)</t>
  </si>
  <si>
    <t xml:space="preserve">   Liabilities under finance lease agreements</t>
  </si>
  <si>
    <t>Investments in associates</t>
  </si>
  <si>
    <t>Net cash from operating activities</t>
  </si>
  <si>
    <t>Investments income, net</t>
  </si>
  <si>
    <t>Balance as at 31 December 2018</t>
  </si>
  <si>
    <t>the equity method is applied</t>
  </si>
  <si>
    <t>Financial statements in which</t>
  </si>
  <si>
    <t>Share of loss from investments in associate</t>
  </si>
  <si>
    <t>Balance as at 1 January 2018</t>
  </si>
  <si>
    <t>Increase in share capital (Note 21)</t>
  </si>
  <si>
    <t>Total comprehensive income for the year (loss)</t>
  </si>
  <si>
    <t>changes in value of</t>
  </si>
  <si>
    <t xml:space="preserve">Surplus (deficit) on </t>
  </si>
  <si>
    <t>Unappropriated retained earnings</t>
  </si>
  <si>
    <t xml:space="preserve">   transferred to statutory reserve</t>
  </si>
  <si>
    <t>surplus (deficit) on changes</t>
  </si>
  <si>
    <t>For the year ended 31 December 2019</t>
  </si>
  <si>
    <t>Balance as at 31 December 2019</t>
  </si>
  <si>
    <t>Balance as at 1 January 2019</t>
  </si>
  <si>
    <t>As at 31 December 2019</t>
  </si>
  <si>
    <t xml:space="preserve">      (2018: 34,000,000 ordinary shares of Baht 10 each)</t>
  </si>
  <si>
    <t>Income tax payable</t>
  </si>
  <si>
    <t xml:space="preserve">      35,000,000 ordinary shares of Baht 10 each</t>
  </si>
  <si>
    <t>Income tax revenues (expenses)</t>
  </si>
  <si>
    <t>Less: Unearned premium reserves increase</t>
  </si>
  <si>
    <t xml:space="preserve">   from prior year</t>
  </si>
  <si>
    <t xml:space="preserve">   Loss on changes in value of available-for-sale </t>
  </si>
  <si>
    <t>Net increase in cash and cash equivalents</t>
  </si>
  <si>
    <t xml:space="preserve">   Exchange differences on translation of</t>
  </si>
  <si>
    <t xml:space="preserve">      financial statements in foreign currency (loss)</t>
  </si>
  <si>
    <t>Increase in share capital</t>
  </si>
  <si>
    <t xml:space="preserve">Increase in share capital </t>
  </si>
  <si>
    <t>Fair value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</si>
</sst>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* #,##0.00_);_(* \(#,##0.00\);_(* &quot;-&quot;_);_(@_)"/>
  </numFmts>
  <fonts count="13" x14ac:knownFonts="1">
    <font>
      <sz val="14"/>
      <name val="Cordia New"/>
      <charset val="222"/>
    </font>
    <font>
      <sz val="12"/>
      <name val="CordiaUPC"/>
      <family val="2"/>
      <charset val="222"/>
    </font>
    <font>
      <sz val="8"/>
      <name val="Cordia New"/>
      <family val="2"/>
    </font>
    <font>
      <sz val="14"/>
      <name val="Cordia New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u val="singleAccounting"/>
      <sz val="11"/>
      <name val="Arial"/>
      <family val="2"/>
    </font>
    <font>
      <sz val="10"/>
      <color theme="1"/>
      <name val="EYInterstate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</cellStyleXfs>
  <cellXfs count="124">
    <xf numFmtId="0" fontId="0" fillId="0" borderId="0" xfId="0"/>
    <xf numFmtId="37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Alignment="1">
      <alignment vertical="center"/>
    </xf>
    <xf numFmtId="38" fontId="6" fillId="0" borderId="0" xfId="0" applyNumberFormat="1" applyFont="1" applyAlignment="1">
      <alignment vertical="center"/>
    </xf>
    <xf numFmtId="37" fontId="6" fillId="0" borderId="0" xfId="0" applyNumberFormat="1" applyFont="1" applyFill="1" applyAlignment="1">
      <alignment vertical="center"/>
    </xf>
    <xf numFmtId="38" fontId="4" fillId="0" borderId="0" xfId="0" applyNumberFormat="1" applyFont="1" applyAlignment="1">
      <alignment vertical="center"/>
    </xf>
    <xf numFmtId="38" fontId="6" fillId="0" borderId="0" xfId="0" applyNumberFormat="1" applyFont="1" applyFill="1" applyAlignment="1">
      <alignment vertical="center"/>
    </xf>
    <xf numFmtId="38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Border="1" applyAlignment="1">
      <alignment vertical="center"/>
    </xf>
    <xf numFmtId="37" fontId="6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49" fontId="5" fillId="0" borderId="0" xfId="0" applyNumberFormat="1" applyFont="1" applyBorder="1" applyAlignment="1">
      <alignment vertical="center"/>
    </xf>
    <xf numFmtId="41" fontId="5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5" fillId="0" borderId="0" xfId="1" applyNumberFormat="1" applyFont="1" applyAlignment="1">
      <alignment vertical="center"/>
    </xf>
    <xf numFmtId="41" fontId="4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1" fontId="4" fillId="0" borderId="0" xfId="0" applyNumberFormat="1" applyFont="1" applyFill="1" applyBorder="1" applyAlignment="1">
      <alignment vertical="center"/>
    </xf>
    <xf numFmtId="38" fontId="4" fillId="0" borderId="1" xfId="0" applyNumberFormat="1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vertical="center"/>
    </xf>
    <xf numFmtId="1" fontId="4" fillId="0" borderId="0" xfId="4" quotePrefix="1" applyFont="1" applyFill="1" applyBorder="1" applyAlignment="1">
      <alignment vertical="center"/>
    </xf>
    <xf numFmtId="49" fontId="4" fillId="0" borderId="0" xfId="0" quotePrefix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quotePrefix="1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38" fontId="4" fillId="0" borderId="0" xfId="0" applyNumberFormat="1" applyFont="1" applyBorder="1" applyAlignment="1">
      <alignment horizontal="center" vertical="center"/>
    </xf>
    <xf numFmtId="38" fontId="6" fillId="0" borderId="0" xfId="0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1" fontId="4" fillId="0" borderId="3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center" vertical="center"/>
    </xf>
    <xf numFmtId="41" fontId="4" fillId="0" borderId="2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Alignment="1">
      <alignment horizontal="right" vertical="center"/>
    </xf>
    <xf numFmtId="41" fontId="4" fillId="0" borderId="2" xfId="0" applyNumberFormat="1" applyFont="1" applyFill="1" applyBorder="1" applyAlignment="1">
      <alignment horizontal="center" vertical="center"/>
    </xf>
    <xf numFmtId="38" fontId="4" fillId="0" borderId="0" xfId="0" applyNumberFormat="1" applyFont="1" applyAlignment="1">
      <alignment horizontal="left" vertical="center"/>
    </xf>
    <xf numFmtId="41" fontId="4" fillId="0" borderId="0" xfId="1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1" fontId="4" fillId="0" borderId="4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2" xfId="0" quotePrefix="1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41" fontId="4" fillId="0" borderId="3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166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Border="1" applyAlignment="1">
      <alignment horizontal="center" vertical="center"/>
    </xf>
    <xf numFmtId="38" fontId="6" fillId="0" borderId="0" xfId="0" applyNumberFormat="1" applyFont="1" applyFill="1" applyBorder="1" applyAlignment="1">
      <alignment vertical="center"/>
    </xf>
    <xf numFmtId="41" fontId="7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Alignment="1">
      <alignment horizontal="right" vertical="center"/>
    </xf>
    <xf numFmtId="166" fontId="4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Alignment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41" fontId="4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right" vertical="center"/>
    </xf>
    <xf numFmtId="41" fontId="4" fillId="0" borderId="0" xfId="2" quotePrefix="1" applyNumberFormat="1" applyFont="1" applyFill="1" applyBorder="1" applyAlignment="1">
      <alignment horizontal="center" vertical="center"/>
    </xf>
    <xf numFmtId="41" fontId="4" fillId="0" borderId="0" xfId="2" applyNumberFormat="1" applyFont="1" applyFill="1" applyAlignment="1">
      <alignment vertical="center"/>
    </xf>
    <xf numFmtId="41" fontId="4" fillId="0" borderId="0" xfId="2" quotePrefix="1" applyNumberFormat="1" applyFont="1" applyFill="1" applyBorder="1" applyAlignment="1">
      <alignment horizontal="right" vertical="center"/>
    </xf>
    <xf numFmtId="41" fontId="4" fillId="0" borderId="0" xfId="2" applyNumberFormat="1" applyFont="1" applyFill="1" applyAlignment="1">
      <alignment horizontal="right" vertical="center"/>
    </xf>
    <xf numFmtId="41" fontId="4" fillId="0" borderId="0" xfId="2" quotePrefix="1" applyNumberFormat="1" applyFont="1" applyFill="1" applyBorder="1" applyAlignment="1" applyProtection="1">
      <alignment horizontal="center" vertical="center"/>
    </xf>
    <xf numFmtId="41" fontId="4" fillId="0" borderId="0" xfId="2" applyNumberFormat="1" applyFont="1" applyFill="1" applyBorder="1" applyAlignment="1">
      <alignment horizontal="center" vertical="center"/>
    </xf>
    <xf numFmtId="41" fontId="4" fillId="0" borderId="0" xfId="2" applyNumberFormat="1" applyFont="1" applyFill="1" applyBorder="1" applyAlignment="1">
      <alignment horizontal="right" vertical="center"/>
    </xf>
    <xf numFmtId="41" fontId="4" fillId="0" borderId="0" xfId="2" applyNumberFormat="1" applyFont="1" applyFill="1" applyBorder="1" applyAlignment="1">
      <alignment vertical="center"/>
    </xf>
    <xf numFmtId="41" fontId="4" fillId="0" borderId="0" xfId="3" applyNumberFormat="1" applyFont="1" applyFill="1" applyAlignment="1">
      <alignment vertical="center"/>
    </xf>
    <xf numFmtId="41" fontId="4" fillId="0" borderId="0" xfId="3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38" fontId="4" fillId="0" borderId="0" xfId="0" applyNumberFormat="1" applyFont="1" applyFill="1" applyBorder="1" applyAlignment="1">
      <alignment vertical="center"/>
    </xf>
    <xf numFmtId="165" fontId="4" fillId="0" borderId="3" xfId="2" applyNumberFormat="1" applyFont="1" applyFill="1" applyBorder="1" applyAlignment="1">
      <alignment horizontal="center" vertical="center"/>
    </xf>
    <xf numFmtId="41" fontId="4" fillId="0" borderId="3" xfId="0" applyNumberFormat="1" applyFont="1" applyFill="1" applyBorder="1" applyAlignment="1">
      <alignment vertical="center"/>
    </xf>
    <xf numFmtId="41" fontId="4" fillId="0" borderId="5" xfId="0" applyNumberFormat="1" applyFont="1" applyFill="1" applyBorder="1" applyAlignment="1">
      <alignment horizontal="center" vertical="center"/>
    </xf>
    <xf numFmtId="41" fontId="4" fillId="0" borderId="4" xfId="2" applyNumberFormat="1" applyFont="1" applyFill="1" applyBorder="1" applyAlignment="1">
      <alignment horizontal="right" vertical="center"/>
    </xf>
    <xf numFmtId="41" fontId="4" fillId="0" borderId="6" xfId="2" applyNumberFormat="1" applyFont="1" applyFill="1" applyBorder="1" applyAlignment="1">
      <alignment horizontal="right" vertical="center"/>
    </xf>
    <xf numFmtId="41" fontId="4" fillId="0" borderId="5" xfId="2" applyNumberFormat="1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37" fontId="4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49" fontId="6" fillId="0" borderId="0" xfId="4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37" fontId="4" fillId="0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1">
    <cellStyle name="Comma" xfId="1" builtinId="3"/>
    <cellStyle name="Comma 2" xfId="2" xr:uid="{00000000-0005-0000-0000-000001000000}"/>
    <cellStyle name="Comma 6" xfId="3" xr:uid="{00000000-0005-0000-0000-000002000000}"/>
    <cellStyle name="Index Number" xfId="4" xr:uid="{00000000-0005-0000-0000-000003000000}"/>
    <cellStyle name="Normal" xfId="0" builtinId="0"/>
    <cellStyle name="Normal 16" xfId="5" xr:uid="{00000000-0005-0000-0000-000005000000}"/>
    <cellStyle name="Normal 2" xfId="6" xr:uid="{00000000-0005-0000-0000-000006000000}"/>
    <cellStyle name="Normal 20" xfId="7" xr:uid="{00000000-0005-0000-0000-000007000000}"/>
    <cellStyle name="Normal 21" xfId="8" xr:uid="{00000000-0005-0000-0000-000008000000}"/>
    <cellStyle name="Normal 22" xfId="9" xr:uid="{00000000-0005-0000-0000-000009000000}"/>
    <cellStyle name="Normal 3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901513</xdr:colOff>
      <xdr:row>0</xdr:row>
      <xdr:rowOff>146797</xdr:rowOff>
    </xdr:from>
    <xdr:to>
      <xdr:col>10</xdr:col>
      <xdr:colOff>31937</xdr:colOff>
      <xdr:row>3</xdr:row>
      <xdr:rowOff>289672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03254E1B-621B-4453-AFA9-4D1D1F6B1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2219" y="146797"/>
          <a:ext cx="2525806" cy="10169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1013572</xdr:colOff>
      <xdr:row>28</xdr:row>
      <xdr:rowOff>101974</xdr:rowOff>
    </xdr:from>
    <xdr:to>
      <xdr:col>10</xdr:col>
      <xdr:colOff>143996</xdr:colOff>
      <xdr:row>31</xdr:row>
      <xdr:rowOff>244849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FCB7BD2-8664-4901-AAEF-F01A6B5E2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4278" y="8259856"/>
          <a:ext cx="2525806" cy="10169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1165225</xdr:colOff>
      <xdr:row>24</xdr:row>
      <xdr:rowOff>15875</xdr:rowOff>
    </xdr:from>
    <xdr:to>
      <xdr:col>3</xdr:col>
      <xdr:colOff>28575</xdr:colOff>
      <xdr:row>26</xdr:row>
      <xdr:rowOff>244475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100FEE20-304F-43B0-A39A-81408BC6B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165225" y="6873875"/>
          <a:ext cx="24352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260350</xdr:colOff>
      <xdr:row>67</xdr:row>
      <xdr:rowOff>0</xdr:rowOff>
    </xdr:from>
    <xdr:to>
      <xdr:col>10</xdr:col>
      <xdr:colOff>431800</xdr:colOff>
      <xdr:row>69</xdr:row>
      <xdr:rowOff>228600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1D595E1C-D814-4F7D-BEA6-4A7860D90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038725" y="19145250"/>
          <a:ext cx="24574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0</xdr:row>
      <xdr:rowOff>152400</xdr:rowOff>
    </xdr:from>
    <xdr:to>
      <xdr:col>10</xdr:col>
      <xdr:colOff>97366</xdr:colOff>
      <xdr:row>3</xdr:row>
      <xdr:rowOff>238125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0FDBD7FC-C69C-4454-83D7-372166B90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8425" y="152400"/>
          <a:ext cx="2528358" cy="1006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105896</xdr:colOff>
      <xdr:row>36</xdr:row>
      <xdr:rowOff>152399</xdr:rowOff>
    </xdr:from>
    <xdr:to>
      <xdr:col>10</xdr:col>
      <xdr:colOff>115421</xdr:colOff>
      <xdr:row>39</xdr:row>
      <xdr:rowOff>238125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B50F3F74-3C79-4870-810A-6B6A5AE3D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6984" y="11044517"/>
          <a:ext cx="2519643" cy="993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1114426</xdr:colOff>
      <xdr:row>68</xdr:row>
      <xdr:rowOff>152400</xdr:rowOff>
    </xdr:from>
    <xdr:to>
      <xdr:col>8</xdr:col>
      <xdr:colOff>1129554</xdr:colOff>
      <xdr:row>71</xdr:row>
      <xdr:rowOff>238125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034699F2-3BB3-4D38-80C0-33C6D93D9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0455" y="20726400"/>
          <a:ext cx="2525246" cy="993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1504950</xdr:colOff>
      <xdr:row>32</xdr:row>
      <xdr:rowOff>242888</xdr:rowOff>
    </xdr:from>
    <xdr:to>
      <xdr:col>4</xdr:col>
      <xdr:colOff>47625</xdr:colOff>
      <xdr:row>35</xdr:row>
      <xdr:rowOff>128587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734003E1-3C7F-40B9-932E-3B02DD4F8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504950" y="10148888"/>
          <a:ext cx="2447925" cy="8143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64294</xdr:colOff>
      <xdr:row>65</xdr:row>
      <xdr:rowOff>88105</xdr:rowOff>
    </xdr:from>
    <xdr:to>
      <xdr:col>9</xdr:col>
      <xdr:colOff>47626</xdr:colOff>
      <xdr:row>67</xdr:row>
      <xdr:rowOff>283368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4007385B-8C21-4DD5-81E7-CD958A384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231607" y="20209668"/>
          <a:ext cx="2447925" cy="8143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1814513</xdr:colOff>
      <xdr:row>100</xdr:row>
      <xdr:rowOff>302418</xdr:rowOff>
    </xdr:from>
    <xdr:to>
      <xdr:col>4</xdr:col>
      <xdr:colOff>357188</xdr:colOff>
      <xdr:row>103</xdr:row>
      <xdr:rowOff>188118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84A96993-8E59-4EE1-8ACD-5AF967E9F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814513" y="30949106"/>
          <a:ext cx="2447925" cy="8143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271029</xdr:colOff>
      <xdr:row>0</xdr:row>
      <xdr:rowOff>238991</xdr:rowOff>
    </xdr:from>
    <xdr:to>
      <xdr:col>18</xdr:col>
      <xdr:colOff>261504</xdr:colOff>
      <xdr:row>4</xdr:row>
      <xdr:rowOff>12989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C770E10A-A4C5-4F2A-99E6-DF4755BD5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4120" y="238991"/>
          <a:ext cx="2553566" cy="10209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1077191</xdr:colOff>
      <xdr:row>29</xdr:row>
      <xdr:rowOff>71872</xdr:rowOff>
    </xdr:from>
    <xdr:to>
      <xdr:col>10</xdr:col>
      <xdr:colOff>1144732</xdr:colOff>
      <xdr:row>31</xdr:row>
      <xdr:rowOff>269300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A29B48D-209B-4185-8E3B-576F0EB175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6203373" y="9111963"/>
          <a:ext cx="2457450" cy="8208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461962</xdr:colOff>
      <xdr:row>0</xdr:row>
      <xdr:rowOff>295275</xdr:rowOff>
    </xdr:from>
    <xdr:to>
      <xdr:col>14</xdr:col>
      <xdr:colOff>1681162</xdr:colOff>
      <xdr:row>4</xdr:row>
      <xdr:rowOff>71438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6E7062A1-B262-4B8E-A444-BB8308AA3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2587" y="295275"/>
          <a:ext cx="2505075" cy="10144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647700</xdr:colOff>
      <xdr:row>26</xdr:row>
      <xdr:rowOff>290513</xdr:rowOff>
    </xdr:from>
    <xdr:to>
      <xdr:col>10</xdr:col>
      <xdr:colOff>504825</xdr:colOff>
      <xdr:row>29</xdr:row>
      <xdr:rowOff>176212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3DC143E-2980-4A5A-832B-5F1367E83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600700" y="8339138"/>
          <a:ext cx="2428875" cy="8143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2"/>
  <sheetViews>
    <sheetView showGridLines="0" view="pageBreakPreview" topLeftCell="A48" zoomScale="60" zoomScaleNormal="70" workbookViewId="0">
      <selection activeCell="L48" sqref="L1:Z1048576"/>
    </sheetView>
  </sheetViews>
  <sheetFormatPr defaultRowHeight="23.1" customHeight="1" x14ac:dyDescent="0.5"/>
  <cols>
    <col min="1" max="1" width="44.5703125" style="59" customWidth="1"/>
    <col min="2" max="2" width="1.140625" style="35" customWidth="1"/>
    <col min="3" max="3" width="7.85546875" style="35" customWidth="1"/>
    <col min="4" max="4" width="0.85546875" style="35" customWidth="1"/>
    <col min="5" max="5" width="16.140625" style="35" customWidth="1"/>
    <col min="6" max="6" width="0.85546875" style="35" customWidth="1"/>
    <col min="7" max="7" width="16.140625" style="15" customWidth="1"/>
    <col min="8" max="8" width="0.85546875" style="40" customWidth="1"/>
    <col min="9" max="9" width="16.140625" style="15" customWidth="1"/>
    <col min="10" max="10" width="0.85546875" style="15" customWidth="1"/>
    <col min="11" max="11" width="16.140625" style="15" customWidth="1"/>
    <col min="12" max="16384" width="9.140625" style="14"/>
  </cols>
  <sheetData>
    <row r="1" spans="1:11" s="13" customFormat="1" ht="23.1" customHeight="1" x14ac:dyDescent="0.5">
      <c r="A1" s="113" t="s">
        <v>47</v>
      </c>
      <c r="B1" s="113"/>
      <c r="C1" s="113"/>
      <c r="D1" s="113"/>
      <c r="E1" s="113"/>
      <c r="F1" s="113"/>
      <c r="G1" s="113"/>
      <c r="H1" s="45"/>
    </row>
    <row r="2" spans="1:11" ht="23.1" customHeight="1" x14ac:dyDescent="0.5">
      <c r="A2" s="113" t="s">
        <v>78</v>
      </c>
      <c r="B2" s="113"/>
      <c r="C2" s="113"/>
      <c r="D2" s="113"/>
      <c r="E2" s="113"/>
      <c r="F2" s="113"/>
      <c r="G2" s="113"/>
      <c r="H2" s="26"/>
      <c r="I2" s="14"/>
      <c r="J2" s="14"/>
      <c r="K2" s="14"/>
    </row>
    <row r="3" spans="1:11" s="13" customFormat="1" ht="23.1" customHeight="1" x14ac:dyDescent="0.5">
      <c r="A3" s="113" t="s">
        <v>173</v>
      </c>
      <c r="B3" s="113"/>
      <c r="C3" s="113"/>
      <c r="D3" s="113"/>
      <c r="E3" s="113"/>
      <c r="F3" s="113"/>
      <c r="G3" s="113"/>
      <c r="H3" s="45"/>
    </row>
    <row r="4" spans="1:11" ht="23.1" customHeight="1" x14ac:dyDescent="0.5">
      <c r="A4" s="14"/>
      <c r="B4" s="14"/>
      <c r="F4" s="14"/>
      <c r="H4" s="26"/>
      <c r="I4" s="14"/>
      <c r="K4" s="74" t="s">
        <v>3</v>
      </c>
    </row>
    <row r="5" spans="1:11" ht="23.1" customHeight="1" x14ac:dyDescent="0.5">
      <c r="A5" s="14"/>
      <c r="B5" s="14"/>
      <c r="E5" s="115" t="s">
        <v>160</v>
      </c>
      <c r="F5" s="115"/>
      <c r="G5" s="115"/>
      <c r="H5" s="26"/>
      <c r="I5" s="14"/>
    </row>
    <row r="6" spans="1:11" ht="23.1" customHeight="1" x14ac:dyDescent="0.5">
      <c r="A6" s="14"/>
      <c r="B6" s="14"/>
      <c r="E6" s="114" t="s">
        <v>159</v>
      </c>
      <c r="F6" s="114"/>
      <c r="G6" s="114"/>
      <c r="H6" s="71"/>
      <c r="I6" s="114" t="s">
        <v>1</v>
      </c>
      <c r="J6" s="114"/>
      <c r="K6" s="114"/>
    </row>
    <row r="7" spans="1:11" ht="23.1" customHeight="1" x14ac:dyDescent="0.5">
      <c r="A7" s="14"/>
      <c r="B7" s="14"/>
      <c r="E7" s="80" t="s">
        <v>84</v>
      </c>
      <c r="F7" s="14"/>
      <c r="G7" s="80" t="s">
        <v>84</v>
      </c>
      <c r="H7" s="80"/>
      <c r="I7" s="80" t="s">
        <v>84</v>
      </c>
      <c r="J7" s="14"/>
      <c r="K7" s="80" t="s">
        <v>84</v>
      </c>
    </row>
    <row r="8" spans="1:11" ht="23.1" customHeight="1" x14ac:dyDescent="0.5">
      <c r="A8" s="14"/>
      <c r="B8" s="16"/>
      <c r="C8" s="68" t="s">
        <v>32</v>
      </c>
      <c r="D8" s="40"/>
      <c r="E8" s="73">
        <v>2019</v>
      </c>
      <c r="F8" s="26"/>
      <c r="G8" s="73">
        <v>2018</v>
      </c>
      <c r="H8" s="80"/>
      <c r="I8" s="73">
        <v>2019</v>
      </c>
      <c r="J8" s="26"/>
      <c r="K8" s="73">
        <v>2018</v>
      </c>
    </row>
    <row r="9" spans="1:11" ht="23.1" customHeight="1" x14ac:dyDescent="0.5">
      <c r="A9" s="3" t="s">
        <v>4</v>
      </c>
      <c r="B9" s="14"/>
      <c r="F9" s="14"/>
      <c r="G9" s="17"/>
      <c r="H9" s="26"/>
      <c r="I9" s="17"/>
      <c r="J9" s="17"/>
      <c r="K9" s="17"/>
    </row>
    <row r="10" spans="1:11" ht="23.1" customHeight="1" x14ac:dyDescent="0.5">
      <c r="A10" s="7" t="s">
        <v>89</v>
      </c>
      <c r="B10" s="18"/>
      <c r="C10" s="37" t="s">
        <v>61</v>
      </c>
      <c r="D10" s="37"/>
      <c r="E10" s="20">
        <v>139646681</v>
      </c>
      <c r="F10" s="23"/>
      <c r="G10" s="20">
        <v>119443830</v>
      </c>
      <c r="H10" s="20"/>
      <c r="I10" s="20">
        <v>139646681</v>
      </c>
      <c r="J10" s="82"/>
      <c r="K10" s="20">
        <v>119443830</v>
      </c>
    </row>
    <row r="11" spans="1:11" ht="23.1" customHeight="1" x14ac:dyDescent="0.5">
      <c r="A11" s="7" t="s">
        <v>63</v>
      </c>
      <c r="B11" s="18"/>
      <c r="C11" s="37" t="s">
        <v>67</v>
      </c>
      <c r="D11" s="37"/>
      <c r="E11" s="20">
        <v>460188833</v>
      </c>
      <c r="F11" s="23"/>
      <c r="G11" s="20">
        <v>441292191</v>
      </c>
      <c r="H11" s="20"/>
      <c r="I11" s="20">
        <v>460188833</v>
      </c>
      <c r="J11" s="82"/>
      <c r="K11" s="20">
        <v>441292191</v>
      </c>
    </row>
    <row r="12" spans="1:11" ht="23.1" customHeight="1" x14ac:dyDescent="0.5">
      <c r="A12" s="7" t="s">
        <v>5</v>
      </c>
      <c r="B12" s="18"/>
      <c r="C12" s="37"/>
      <c r="D12" s="37"/>
      <c r="E12" s="20">
        <v>7992591</v>
      </c>
      <c r="F12" s="23"/>
      <c r="G12" s="20">
        <v>7176640</v>
      </c>
      <c r="H12" s="20"/>
      <c r="I12" s="20">
        <v>7992591</v>
      </c>
      <c r="J12" s="82"/>
      <c r="K12" s="20">
        <v>7176640</v>
      </c>
    </row>
    <row r="13" spans="1:11" ht="23.1" customHeight="1" x14ac:dyDescent="0.5">
      <c r="A13" s="7" t="s">
        <v>58</v>
      </c>
      <c r="B13" s="18"/>
      <c r="C13" s="37" t="s">
        <v>71</v>
      </c>
      <c r="D13" s="37"/>
      <c r="E13" s="20">
        <v>659616170</v>
      </c>
      <c r="F13" s="23"/>
      <c r="G13" s="20">
        <v>451918948</v>
      </c>
      <c r="H13" s="20"/>
      <c r="I13" s="20">
        <v>659616170</v>
      </c>
      <c r="J13" s="82"/>
      <c r="K13" s="20">
        <v>451918948</v>
      </c>
    </row>
    <row r="14" spans="1:11" ht="23.1" customHeight="1" x14ac:dyDescent="0.5">
      <c r="A14" s="7" t="s">
        <v>94</v>
      </c>
      <c r="B14" s="18"/>
      <c r="C14" s="37" t="s">
        <v>68</v>
      </c>
      <c r="D14" s="37"/>
      <c r="E14" s="20">
        <v>532731843</v>
      </c>
      <c r="F14" s="23"/>
      <c r="G14" s="20">
        <v>579118997</v>
      </c>
      <c r="H14" s="20"/>
      <c r="I14" s="20">
        <v>532731843</v>
      </c>
      <c r="J14" s="82"/>
      <c r="K14" s="20">
        <v>579118997</v>
      </c>
    </row>
    <row r="15" spans="1:11" ht="23.1" customHeight="1" x14ac:dyDescent="0.5">
      <c r="A15" s="7" t="s">
        <v>66</v>
      </c>
      <c r="B15" s="18"/>
      <c r="C15" s="37"/>
      <c r="D15" s="37"/>
      <c r="E15" s="20"/>
      <c r="F15" s="23"/>
      <c r="G15" s="20"/>
      <c r="H15" s="82"/>
      <c r="I15" s="20"/>
      <c r="J15" s="20"/>
      <c r="K15" s="20"/>
    </row>
    <row r="16" spans="1:11" ht="23.1" customHeight="1" x14ac:dyDescent="0.5">
      <c r="A16" s="7" t="s">
        <v>6</v>
      </c>
      <c r="B16" s="18"/>
      <c r="C16" s="37" t="s">
        <v>95</v>
      </c>
      <c r="D16" s="37"/>
      <c r="E16" s="20">
        <v>3044185647</v>
      </c>
      <c r="F16" s="23"/>
      <c r="G16" s="20">
        <f>2765599227+55224595</f>
        <v>2820823822</v>
      </c>
      <c r="H16" s="82"/>
      <c r="I16" s="20">
        <v>2988961052</v>
      </c>
      <c r="J16" s="20"/>
      <c r="K16" s="20">
        <v>2765599227</v>
      </c>
    </row>
    <row r="17" spans="1:11" ht="23.1" customHeight="1" x14ac:dyDescent="0.5">
      <c r="A17" s="7" t="s">
        <v>30</v>
      </c>
      <c r="B17" s="18"/>
      <c r="C17" s="37" t="s">
        <v>72</v>
      </c>
      <c r="D17" s="37"/>
      <c r="E17" s="20">
        <v>949846</v>
      </c>
      <c r="F17" s="23"/>
      <c r="G17" s="20">
        <v>592076</v>
      </c>
      <c r="H17" s="82"/>
      <c r="I17" s="20">
        <v>949846</v>
      </c>
      <c r="J17" s="20"/>
      <c r="K17" s="20">
        <v>592076</v>
      </c>
    </row>
    <row r="18" spans="1:11" ht="23.1" customHeight="1" x14ac:dyDescent="0.5">
      <c r="A18" s="2" t="s">
        <v>155</v>
      </c>
      <c r="B18" s="18"/>
      <c r="C18" s="37" t="s">
        <v>133</v>
      </c>
      <c r="D18" s="37"/>
      <c r="E18" s="20">
        <v>27016839</v>
      </c>
      <c r="F18" s="23"/>
      <c r="G18" s="20">
        <v>32466779</v>
      </c>
      <c r="H18" s="82"/>
      <c r="I18" s="20">
        <v>43256079</v>
      </c>
      <c r="J18" s="20"/>
      <c r="K18" s="20">
        <v>43256079</v>
      </c>
    </row>
    <row r="19" spans="1:11" ht="23.1" customHeight="1" x14ac:dyDescent="0.5">
      <c r="A19" s="7" t="s">
        <v>64</v>
      </c>
      <c r="B19" s="18"/>
      <c r="C19" s="37" t="s">
        <v>96</v>
      </c>
      <c r="D19" s="37"/>
      <c r="E19" s="20">
        <v>242549566</v>
      </c>
      <c r="F19" s="23"/>
      <c r="G19" s="20">
        <v>258354225</v>
      </c>
      <c r="H19" s="82"/>
      <c r="I19" s="20">
        <v>242549566</v>
      </c>
      <c r="J19" s="20"/>
      <c r="K19" s="20">
        <v>258354225</v>
      </c>
    </row>
    <row r="20" spans="1:11" ht="23.1" customHeight="1" x14ac:dyDescent="0.5">
      <c r="A20" s="7" t="s">
        <v>65</v>
      </c>
      <c r="B20" s="18"/>
      <c r="C20" s="37" t="s">
        <v>59</v>
      </c>
      <c r="D20" s="37"/>
      <c r="E20" s="20">
        <v>53359278</v>
      </c>
      <c r="F20" s="23"/>
      <c r="G20" s="20">
        <v>57420913</v>
      </c>
      <c r="H20" s="82"/>
      <c r="I20" s="20">
        <v>53359278</v>
      </c>
      <c r="J20" s="20"/>
      <c r="K20" s="20">
        <v>57420913</v>
      </c>
    </row>
    <row r="21" spans="1:11" ht="23.1" customHeight="1" x14ac:dyDescent="0.5">
      <c r="A21" s="7" t="s">
        <v>48</v>
      </c>
      <c r="B21" s="18"/>
      <c r="C21" s="37" t="s">
        <v>134</v>
      </c>
      <c r="D21" s="37"/>
      <c r="E21" s="20">
        <v>213721758</v>
      </c>
      <c r="F21" s="23"/>
      <c r="G21" s="20">
        <v>181256430</v>
      </c>
      <c r="H21" s="82"/>
      <c r="I21" s="20">
        <v>210473910</v>
      </c>
      <c r="J21" s="20"/>
      <c r="K21" s="20">
        <v>179098570</v>
      </c>
    </row>
    <row r="22" spans="1:11" ht="23.1" customHeight="1" x14ac:dyDescent="0.5">
      <c r="A22" s="2" t="s">
        <v>7</v>
      </c>
      <c r="B22" s="18"/>
      <c r="C22" s="37"/>
      <c r="D22" s="37"/>
      <c r="E22" s="20"/>
      <c r="F22" s="23"/>
      <c r="G22" s="20"/>
      <c r="H22" s="82"/>
      <c r="I22" s="20"/>
      <c r="J22" s="20"/>
      <c r="K22" s="20"/>
    </row>
    <row r="23" spans="1:11" ht="23.1" customHeight="1" x14ac:dyDescent="0.5">
      <c r="A23" s="2" t="s">
        <v>75</v>
      </c>
      <c r="B23" s="18"/>
      <c r="C23" s="37" t="s">
        <v>106</v>
      </c>
      <c r="D23" s="37"/>
      <c r="E23" s="20">
        <v>118749174</v>
      </c>
      <c r="F23" s="23"/>
      <c r="G23" s="20">
        <v>117409834</v>
      </c>
      <c r="H23" s="82"/>
      <c r="I23" s="20">
        <v>118749174</v>
      </c>
      <c r="J23" s="20"/>
      <c r="K23" s="20">
        <v>117409834</v>
      </c>
    </row>
    <row r="24" spans="1:11" ht="23.1" customHeight="1" x14ac:dyDescent="0.5">
      <c r="A24" s="2" t="s">
        <v>93</v>
      </c>
      <c r="B24" s="18"/>
      <c r="C24" s="37"/>
      <c r="D24" s="37"/>
      <c r="E24" s="20">
        <v>73691390</v>
      </c>
      <c r="F24" s="23"/>
      <c r="G24" s="20">
        <v>21732674</v>
      </c>
      <c r="H24" s="82"/>
      <c r="I24" s="20">
        <v>73691390</v>
      </c>
      <c r="J24" s="20"/>
      <c r="K24" s="20">
        <v>21732674</v>
      </c>
    </row>
    <row r="25" spans="1:11" ht="23.1" customHeight="1" x14ac:dyDescent="0.5">
      <c r="A25" s="2" t="s">
        <v>8</v>
      </c>
      <c r="B25" s="18"/>
      <c r="C25" s="37"/>
      <c r="D25" s="37"/>
      <c r="E25" s="20">
        <v>128901665</v>
      </c>
      <c r="F25" s="23"/>
      <c r="G25" s="20">
        <v>138987912</v>
      </c>
      <c r="H25" s="82"/>
      <c r="I25" s="20">
        <v>128901665</v>
      </c>
      <c r="J25" s="20"/>
      <c r="K25" s="20">
        <v>138987912</v>
      </c>
    </row>
    <row r="26" spans="1:11" ht="23.1" customHeight="1" thickBot="1" x14ac:dyDescent="0.55000000000000004">
      <c r="A26" s="4" t="s">
        <v>9</v>
      </c>
      <c r="B26" s="14"/>
      <c r="C26" s="70"/>
      <c r="D26" s="70"/>
      <c r="E26" s="90">
        <f>SUM(E10:E25)</f>
        <v>5703301281</v>
      </c>
      <c r="F26" s="23"/>
      <c r="G26" s="90">
        <f>SUM(G10:G25)</f>
        <v>5227995271</v>
      </c>
      <c r="H26" s="60"/>
      <c r="I26" s="90">
        <f>SUM(I10:I25)</f>
        <v>5661068078</v>
      </c>
      <c r="J26" s="20"/>
      <c r="K26" s="90">
        <f>SUM(K10:K25)</f>
        <v>5181402116</v>
      </c>
    </row>
    <row r="27" spans="1:11" ht="23.1" customHeight="1" thickTop="1" x14ac:dyDescent="0.5">
      <c r="A27" s="14"/>
      <c r="B27" s="14"/>
      <c r="F27" s="14"/>
      <c r="H27" s="26"/>
    </row>
    <row r="28" spans="1:11" ht="23.1" customHeight="1" x14ac:dyDescent="0.5">
      <c r="A28" s="2" t="s">
        <v>10</v>
      </c>
      <c r="B28" s="14"/>
      <c r="F28" s="14"/>
      <c r="H28" s="26"/>
    </row>
    <row r="29" spans="1:11" s="13" customFormat="1" ht="23.1" customHeight="1" x14ac:dyDescent="0.5">
      <c r="A29" s="113" t="s">
        <v>47</v>
      </c>
      <c r="B29" s="113"/>
      <c r="C29" s="113"/>
      <c r="D29" s="113"/>
      <c r="E29" s="113"/>
      <c r="F29" s="113"/>
      <c r="G29" s="113"/>
      <c r="H29" s="45"/>
    </row>
    <row r="30" spans="1:11" ht="23.1" customHeight="1" x14ac:dyDescent="0.5">
      <c r="A30" s="113" t="s">
        <v>79</v>
      </c>
      <c r="B30" s="113"/>
      <c r="C30" s="113"/>
      <c r="D30" s="113"/>
      <c r="E30" s="113"/>
      <c r="F30" s="113"/>
      <c r="G30" s="113"/>
      <c r="H30" s="26"/>
      <c r="I30" s="14"/>
      <c r="J30" s="14"/>
      <c r="K30" s="14"/>
    </row>
    <row r="31" spans="1:11" s="13" customFormat="1" ht="23.1" customHeight="1" x14ac:dyDescent="0.5">
      <c r="A31" s="113" t="s">
        <v>173</v>
      </c>
      <c r="B31" s="113"/>
      <c r="C31" s="113"/>
      <c r="D31" s="113"/>
      <c r="E31" s="113"/>
      <c r="F31" s="113"/>
      <c r="G31" s="113"/>
      <c r="H31" s="45"/>
    </row>
    <row r="32" spans="1:11" ht="23.1" customHeight="1" x14ac:dyDescent="0.5">
      <c r="A32" s="14"/>
      <c r="B32" s="14"/>
      <c r="F32" s="14"/>
      <c r="H32" s="26"/>
      <c r="I32" s="14"/>
      <c r="J32" s="74"/>
      <c r="K32" s="74" t="s">
        <v>3</v>
      </c>
    </row>
    <row r="33" spans="1:11" ht="23.1" customHeight="1" x14ac:dyDescent="0.5">
      <c r="A33" s="14"/>
      <c r="B33" s="14"/>
      <c r="E33" s="115" t="s">
        <v>160</v>
      </c>
      <c r="F33" s="115"/>
      <c r="G33" s="115"/>
      <c r="H33" s="26"/>
      <c r="I33" s="14"/>
      <c r="J33" s="74"/>
      <c r="K33" s="74"/>
    </row>
    <row r="34" spans="1:11" ht="23.1" customHeight="1" x14ac:dyDescent="0.5">
      <c r="A34" s="14"/>
      <c r="B34" s="14"/>
      <c r="E34" s="114" t="s">
        <v>159</v>
      </c>
      <c r="F34" s="114"/>
      <c r="G34" s="114"/>
      <c r="H34" s="71"/>
      <c r="I34" s="114" t="s">
        <v>1</v>
      </c>
      <c r="J34" s="114"/>
      <c r="K34" s="114"/>
    </row>
    <row r="35" spans="1:11" ht="23.1" customHeight="1" x14ac:dyDescent="0.5">
      <c r="A35" s="14"/>
      <c r="B35" s="14"/>
      <c r="E35" s="80" t="s">
        <v>84</v>
      </c>
      <c r="F35" s="14"/>
      <c r="G35" s="80" t="s">
        <v>84</v>
      </c>
      <c r="H35" s="80"/>
      <c r="I35" s="80" t="s">
        <v>84</v>
      </c>
      <c r="J35" s="14"/>
      <c r="K35" s="80" t="s">
        <v>84</v>
      </c>
    </row>
    <row r="36" spans="1:11" ht="23.1" customHeight="1" x14ac:dyDescent="0.5">
      <c r="A36" s="14"/>
      <c r="B36" s="16"/>
      <c r="C36" s="68" t="s">
        <v>32</v>
      </c>
      <c r="D36" s="40"/>
      <c r="E36" s="73">
        <v>2019</v>
      </c>
      <c r="F36" s="26"/>
      <c r="G36" s="73">
        <v>2018</v>
      </c>
      <c r="H36" s="80"/>
      <c r="I36" s="73">
        <v>2019</v>
      </c>
      <c r="J36" s="26"/>
      <c r="K36" s="73">
        <v>2018</v>
      </c>
    </row>
    <row r="37" spans="1:11" ht="23.1" customHeight="1" x14ac:dyDescent="0.5">
      <c r="A37" s="4" t="s">
        <v>50</v>
      </c>
      <c r="B37" s="16"/>
      <c r="C37" s="36"/>
      <c r="D37" s="36"/>
      <c r="E37" s="36"/>
      <c r="F37" s="16"/>
      <c r="G37" s="8"/>
      <c r="H37" s="16"/>
      <c r="I37" s="11"/>
      <c r="J37" s="12"/>
      <c r="K37" s="8"/>
    </row>
    <row r="38" spans="1:11" ht="23.1" customHeight="1" x14ac:dyDescent="0.5">
      <c r="A38" s="4" t="s">
        <v>11</v>
      </c>
      <c r="B38" s="14"/>
      <c r="F38" s="14"/>
      <c r="G38" s="19"/>
      <c r="H38" s="26"/>
      <c r="I38" s="19"/>
      <c r="J38" s="19"/>
      <c r="K38" s="19"/>
    </row>
    <row r="39" spans="1:11" ht="23.1" customHeight="1" x14ac:dyDescent="0.5">
      <c r="A39" s="7" t="s">
        <v>13</v>
      </c>
      <c r="B39" s="18"/>
      <c r="C39" s="37" t="s">
        <v>122</v>
      </c>
      <c r="D39" s="37"/>
      <c r="E39" s="20">
        <v>2581112521</v>
      </c>
      <c r="F39" s="23"/>
      <c r="G39" s="20">
        <v>2196320380</v>
      </c>
      <c r="H39" s="82"/>
      <c r="I39" s="20">
        <v>2581112521</v>
      </c>
      <c r="J39" s="20"/>
      <c r="K39" s="20">
        <v>2196320380</v>
      </c>
    </row>
    <row r="40" spans="1:11" ht="23.1" customHeight="1" x14ac:dyDescent="0.5">
      <c r="A40" s="7" t="s">
        <v>12</v>
      </c>
      <c r="B40" s="18"/>
      <c r="C40" s="37" t="s">
        <v>135</v>
      </c>
      <c r="D40" s="37"/>
      <c r="E40" s="20">
        <v>761022233</v>
      </c>
      <c r="F40" s="23"/>
      <c r="G40" s="20">
        <v>674431561</v>
      </c>
      <c r="H40" s="20"/>
      <c r="I40" s="20">
        <v>761022233</v>
      </c>
      <c r="J40" s="82"/>
      <c r="K40" s="20">
        <v>674431561</v>
      </c>
    </row>
    <row r="41" spans="1:11" ht="23.1" customHeight="1" x14ac:dyDescent="0.5">
      <c r="A41" s="7" t="s">
        <v>175</v>
      </c>
      <c r="B41" s="18"/>
      <c r="C41" s="37"/>
      <c r="D41" s="37"/>
      <c r="E41" s="20">
        <v>9095850</v>
      </c>
      <c r="F41" s="23"/>
      <c r="G41" s="20">
        <v>0</v>
      </c>
      <c r="H41" s="20"/>
      <c r="I41" s="20">
        <v>9095850</v>
      </c>
      <c r="J41" s="82"/>
      <c r="K41" s="20">
        <v>0</v>
      </c>
    </row>
    <row r="42" spans="1:11" ht="23.1" customHeight="1" x14ac:dyDescent="0.5">
      <c r="A42" s="7" t="s">
        <v>55</v>
      </c>
      <c r="B42" s="18"/>
      <c r="C42" s="37" t="s">
        <v>136</v>
      </c>
      <c r="D42" s="37"/>
      <c r="E42" s="20">
        <v>61300779</v>
      </c>
      <c r="F42" s="23"/>
      <c r="G42" s="20">
        <v>50076495</v>
      </c>
      <c r="H42" s="20"/>
      <c r="I42" s="20">
        <v>61300779</v>
      </c>
      <c r="J42" s="82"/>
      <c r="K42" s="20">
        <v>50076495</v>
      </c>
    </row>
    <row r="43" spans="1:11" ht="23.1" customHeight="1" x14ac:dyDescent="0.5">
      <c r="A43" s="7" t="s">
        <v>57</v>
      </c>
      <c r="B43" s="21"/>
      <c r="C43" s="37"/>
      <c r="D43" s="37"/>
      <c r="E43" s="20"/>
      <c r="F43" s="23"/>
      <c r="G43" s="20"/>
      <c r="H43" s="82"/>
      <c r="I43" s="20"/>
      <c r="J43" s="20"/>
      <c r="K43" s="20"/>
    </row>
    <row r="44" spans="1:11" ht="23.1" customHeight="1" x14ac:dyDescent="0.5">
      <c r="A44" s="7" t="s">
        <v>85</v>
      </c>
      <c r="B44" s="21"/>
      <c r="C44" s="37"/>
      <c r="D44" s="37"/>
      <c r="E44" s="20">
        <v>86728688</v>
      </c>
      <c r="F44" s="23"/>
      <c r="G44" s="20">
        <v>71796074</v>
      </c>
      <c r="H44" s="82"/>
      <c r="I44" s="20">
        <v>86728688</v>
      </c>
      <c r="J44" s="20"/>
      <c r="K44" s="20">
        <v>71796074</v>
      </c>
    </row>
    <row r="45" spans="1:11" ht="23.1" customHeight="1" x14ac:dyDescent="0.5">
      <c r="A45" s="2" t="s">
        <v>14</v>
      </c>
      <c r="B45" s="21"/>
      <c r="C45" s="27"/>
      <c r="D45" s="27"/>
      <c r="E45" s="20">
        <v>44578080</v>
      </c>
      <c r="F45" s="23"/>
      <c r="G45" s="20">
        <v>83753471</v>
      </c>
      <c r="H45" s="82"/>
      <c r="I45" s="20">
        <v>44578080</v>
      </c>
      <c r="J45" s="20"/>
      <c r="K45" s="20">
        <v>83753471</v>
      </c>
    </row>
    <row r="46" spans="1:11" ht="23.1" customHeight="1" x14ac:dyDescent="0.5">
      <c r="A46" s="105" t="s">
        <v>154</v>
      </c>
      <c r="B46" s="21"/>
      <c r="C46" s="37" t="s">
        <v>137</v>
      </c>
      <c r="D46" s="37"/>
      <c r="E46" s="20">
        <v>15869920</v>
      </c>
      <c r="F46" s="23"/>
      <c r="G46" s="20">
        <v>17990612</v>
      </c>
      <c r="H46" s="82"/>
      <c r="I46" s="20">
        <v>15869920</v>
      </c>
      <c r="J46" s="20"/>
      <c r="K46" s="20">
        <v>17990612</v>
      </c>
    </row>
    <row r="47" spans="1:11" ht="23.1" customHeight="1" x14ac:dyDescent="0.5">
      <c r="A47" s="2" t="s">
        <v>8</v>
      </c>
      <c r="B47" s="18"/>
      <c r="C47" s="37"/>
      <c r="D47" s="37"/>
      <c r="E47" s="20">
        <v>77106342</v>
      </c>
      <c r="F47" s="23"/>
      <c r="G47" s="20">
        <v>26451936</v>
      </c>
      <c r="H47" s="82"/>
      <c r="I47" s="20">
        <v>77106342</v>
      </c>
      <c r="J47" s="20"/>
      <c r="K47" s="20">
        <v>26451936</v>
      </c>
    </row>
    <row r="48" spans="1:11" ht="23.1" customHeight="1" x14ac:dyDescent="0.5">
      <c r="A48" s="4" t="s">
        <v>15</v>
      </c>
      <c r="B48" s="18"/>
      <c r="C48" s="37"/>
      <c r="D48" s="37"/>
      <c r="E48" s="69">
        <f>SUM(E39:E47)</f>
        <v>3636814413</v>
      </c>
      <c r="F48" s="23"/>
      <c r="G48" s="69">
        <f>SUM(G39:G47)</f>
        <v>3120820529</v>
      </c>
      <c r="H48" s="82"/>
      <c r="I48" s="69">
        <f>SUM(I39:I47)</f>
        <v>3636814413</v>
      </c>
      <c r="J48" s="20"/>
      <c r="K48" s="69">
        <f>SUM(K39:K47)</f>
        <v>3120820529</v>
      </c>
    </row>
    <row r="49" spans="1:11" ht="23.1" customHeight="1" x14ac:dyDescent="0.5">
      <c r="A49" s="22" t="s">
        <v>51</v>
      </c>
      <c r="B49" s="18"/>
      <c r="C49" s="37"/>
      <c r="D49" s="37"/>
      <c r="E49" s="37"/>
      <c r="F49" s="23"/>
      <c r="G49" s="20"/>
      <c r="H49" s="37"/>
      <c r="I49" s="20"/>
      <c r="J49" s="20"/>
      <c r="K49" s="20"/>
    </row>
    <row r="50" spans="1:11" ht="23.1" customHeight="1" x14ac:dyDescent="0.5">
      <c r="A50" s="10" t="s">
        <v>16</v>
      </c>
      <c r="B50" s="18"/>
      <c r="C50" s="37" t="s">
        <v>138</v>
      </c>
      <c r="D50" s="37"/>
      <c r="E50" s="37"/>
      <c r="F50" s="23"/>
      <c r="G50" s="20"/>
      <c r="H50" s="37"/>
      <c r="I50" s="20"/>
      <c r="J50" s="20"/>
      <c r="K50" s="20"/>
    </row>
    <row r="51" spans="1:11" ht="23.1" customHeight="1" x14ac:dyDescent="0.5">
      <c r="A51" s="10" t="s">
        <v>17</v>
      </c>
      <c r="B51" s="18"/>
      <c r="C51" s="37"/>
      <c r="D51" s="37"/>
      <c r="E51" s="37"/>
      <c r="F51" s="23"/>
      <c r="G51" s="20"/>
      <c r="H51" s="37"/>
      <c r="I51" s="20"/>
      <c r="J51" s="20"/>
      <c r="K51" s="20"/>
    </row>
    <row r="52" spans="1:11" ht="23.1" customHeight="1" x14ac:dyDescent="0.5">
      <c r="A52" s="2" t="s">
        <v>176</v>
      </c>
      <c r="B52" s="18"/>
      <c r="C52" s="37"/>
      <c r="D52" s="37"/>
      <c r="E52" s="37"/>
      <c r="F52" s="23"/>
      <c r="G52" s="20"/>
      <c r="H52" s="37"/>
      <c r="I52" s="20"/>
      <c r="J52" s="20"/>
      <c r="K52" s="20"/>
    </row>
    <row r="53" spans="1:11" ht="23.1" customHeight="1" thickBot="1" x14ac:dyDescent="0.55000000000000004">
      <c r="A53" s="14" t="s">
        <v>174</v>
      </c>
      <c r="B53" s="18"/>
      <c r="C53" s="37"/>
      <c r="D53" s="37"/>
      <c r="E53" s="54">
        <v>350000000</v>
      </c>
      <c r="F53" s="55"/>
      <c r="G53" s="106">
        <v>340000000</v>
      </c>
      <c r="H53" s="55"/>
      <c r="I53" s="54">
        <v>350000000</v>
      </c>
      <c r="J53" s="82"/>
      <c r="K53" s="54">
        <v>340000000</v>
      </c>
    </row>
    <row r="54" spans="1:11" ht="23.1" customHeight="1" thickTop="1" x14ac:dyDescent="0.5">
      <c r="A54" s="10" t="s">
        <v>60</v>
      </c>
      <c r="B54" s="18"/>
      <c r="C54" s="37"/>
      <c r="D54" s="37"/>
      <c r="E54" s="20"/>
      <c r="F54" s="23"/>
      <c r="G54" s="37"/>
      <c r="H54" s="82"/>
      <c r="I54" s="20"/>
      <c r="J54" s="20"/>
      <c r="K54" s="20"/>
    </row>
    <row r="55" spans="1:11" ht="23.1" customHeight="1" x14ac:dyDescent="0.5">
      <c r="A55" s="2" t="s">
        <v>176</v>
      </c>
      <c r="B55" s="18"/>
      <c r="C55" s="37"/>
      <c r="D55" s="37"/>
      <c r="E55" s="20"/>
      <c r="F55" s="23"/>
      <c r="G55" s="37"/>
      <c r="H55" s="82"/>
      <c r="I55" s="20"/>
      <c r="J55" s="20"/>
      <c r="K55" s="20"/>
    </row>
    <row r="56" spans="1:11" ht="23.1" customHeight="1" x14ac:dyDescent="0.5">
      <c r="A56" s="14" t="s">
        <v>174</v>
      </c>
      <c r="B56" s="18"/>
      <c r="C56" s="37"/>
      <c r="D56" s="37"/>
      <c r="E56" s="55">
        <v>350000000</v>
      </c>
      <c r="F56" s="55"/>
      <c r="G56" s="55">
        <v>340000000</v>
      </c>
      <c r="H56" s="82"/>
      <c r="I56" s="55">
        <v>350000000</v>
      </c>
      <c r="J56" s="55"/>
      <c r="K56" s="55">
        <v>340000000</v>
      </c>
    </row>
    <row r="57" spans="1:11" ht="23.1" customHeight="1" x14ac:dyDescent="0.5">
      <c r="A57" s="7" t="s">
        <v>18</v>
      </c>
      <c r="B57" s="18"/>
      <c r="C57" s="37"/>
      <c r="D57" s="37"/>
      <c r="E57" s="20">
        <v>647275073</v>
      </c>
      <c r="F57" s="23"/>
      <c r="G57" s="20">
        <v>647260093</v>
      </c>
      <c r="H57" s="82"/>
      <c r="I57" s="20">
        <v>647275073</v>
      </c>
      <c r="J57" s="20"/>
      <c r="K57" s="20">
        <v>647260093</v>
      </c>
    </row>
    <row r="58" spans="1:11" ht="23.1" customHeight="1" x14ac:dyDescent="0.5">
      <c r="A58" s="2" t="s">
        <v>19</v>
      </c>
      <c r="B58" s="18"/>
      <c r="C58" s="37"/>
      <c r="D58" s="37"/>
      <c r="E58" s="20"/>
      <c r="F58" s="23"/>
      <c r="G58" s="20"/>
      <c r="H58" s="82"/>
      <c r="I58" s="20"/>
      <c r="J58" s="20"/>
      <c r="K58" s="20"/>
    </row>
    <row r="59" spans="1:11" ht="23.1" customHeight="1" x14ac:dyDescent="0.5">
      <c r="A59" s="2" t="s">
        <v>20</v>
      </c>
      <c r="B59" s="18"/>
      <c r="C59" s="37"/>
      <c r="D59" s="37"/>
      <c r="E59" s="20"/>
      <c r="F59" s="23"/>
      <c r="G59" s="20"/>
      <c r="H59" s="82"/>
      <c r="I59" s="20"/>
      <c r="J59" s="20"/>
      <c r="K59" s="20"/>
    </row>
    <row r="60" spans="1:11" ht="23.1" customHeight="1" x14ac:dyDescent="0.5">
      <c r="A60" s="2" t="s">
        <v>76</v>
      </c>
      <c r="B60" s="18"/>
      <c r="C60" s="37" t="s">
        <v>144</v>
      </c>
      <c r="D60" s="37"/>
      <c r="E60" s="20">
        <v>35000000</v>
      </c>
      <c r="F60" s="23"/>
      <c r="G60" s="20">
        <v>34000000</v>
      </c>
      <c r="H60" s="82"/>
      <c r="I60" s="20">
        <v>35000000</v>
      </c>
      <c r="J60" s="20"/>
      <c r="K60" s="20">
        <v>34000000</v>
      </c>
    </row>
    <row r="61" spans="1:11" ht="23.1" customHeight="1" x14ac:dyDescent="0.5">
      <c r="A61" s="2" t="s">
        <v>21</v>
      </c>
      <c r="B61" s="18"/>
      <c r="C61" s="37"/>
      <c r="D61" s="37"/>
      <c r="E61" s="20">
        <v>20000000</v>
      </c>
      <c r="F61" s="23"/>
      <c r="G61" s="20">
        <v>20000000</v>
      </c>
      <c r="H61" s="82"/>
      <c r="I61" s="20">
        <v>20000000</v>
      </c>
      <c r="J61" s="20"/>
      <c r="K61" s="20">
        <v>20000000</v>
      </c>
    </row>
    <row r="62" spans="1:11" ht="23.1" customHeight="1" x14ac:dyDescent="0.5">
      <c r="A62" s="2" t="s">
        <v>22</v>
      </c>
      <c r="B62" s="18"/>
      <c r="C62" s="70"/>
      <c r="D62" s="70"/>
      <c r="E62" s="23">
        <v>1047820233</v>
      </c>
      <c r="F62" s="23"/>
      <c r="G62" s="23">
        <v>1084314951</v>
      </c>
      <c r="H62" s="82"/>
      <c r="I62" s="23">
        <v>1000237594</v>
      </c>
      <c r="J62" s="20"/>
      <c r="K62" s="23">
        <v>1035119143</v>
      </c>
    </row>
    <row r="63" spans="1:11" ht="23.1" customHeight="1" x14ac:dyDescent="0.5">
      <c r="A63" s="10" t="s">
        <v>40</v>
      </c>
      <c r="B63" s="18"/>
      <c r="C63" s="70"/>
      <c r="D63" s="70"/>
      <c r="E63" s="57">
        <v>-33608438</v>
      </c>
      <c r="F63" s="23"/>
      <c r="G63" s="57">
        <v>-18400302</v>
      </c>
      <c r="H63" s="82"/>
      <c r="I63" s="57">
        <v>-28259002</v>
      </c>
      <c r="J63" s="20"/>
      <c r="K63" s="57">
        <v>-15797649</v>
      </c>
    </row>
    <row r="64" spans="1:11" ht="23.1" customHeight="1" x14ac:dyDescent="0.5">
      <c r="A64" s="22" t="s">
        <v>52</v>
      </c>
      <c r="B64" s="14"/>
      <c r="C64" s="70"/>
      <c r="D64" s="70"/>
      <c r="E64" s="57">
        <f>SUM(E56:E63)</f>
        <v>2066486868</v>
      </c>
      <c r="F64" s="23"/>
      <c r="G64" s="57">
        <f>SUM(G56:G63)</f>
        <v>2107174742</v>
      </c>
      <c r="H64" s="23">
        <f>SUM(H57:H62)</f>
        <v>0</v>
      </c>
      <c r="I64" s="57">
        <f>SUM(I56:I63)</f>
        <v>2024253665</v>
      </c>
      <c r="J64" s="23">
        <f>SUM(J57:J62)</f>
        <v>0</v>
      </c>
      <c r="K64" s="57">
        <f>SUM(K56:K63)</f>
        <v>2060581587</v>
      </c>
    </row>
    <row r="65" spans="1:11" ht="23.1" customHeight="1" thickBot="1" x14ac:dyDescent="0.55000000000000004">
      <c r="A65" s="22" t="s">
        <v>53</v>
      </c>
      <c r="B65" s="14"/>
      <c r="E65" s="107">
        <f>SUM(E48,E64)</f>
        <v>5703301281</v>
      </c>
      <c r="F65" s="23"/>
      <c r="G65" s="107">
        <f>SUM(G48,G64)</f>
        <v>5227995271</v>
      </c>
      <c r="H65" s="60"/>
      <c r="I65" s="107">
        <f>SUM(I48,I64)</f>
        <v>5661068078</v>
      </c>
      <c r="J65" s="20"/>
      <c r="K65" s="107">
        <f>SUM(K48,K64)</f>
        <v>5181402116</v>
      </c>
    </row>
    <row r="66" spans="1:11" ht="23.1" customHeight="1" thickTop="1" x14ac:dyDescent="0.5">
      <c r="A66" s="14"/>
      <c r="B66" s="14"/>
      <c r="E66" s="20">
        <f>+E65-E26</f>
        <v>0</v>
      </c>
      <c r="F66" s="23"/>
      <c r="G66" s="20">
        <f>+G65-G26</f>
        <v>0</v>
      </c>
      <c r="H66" s="60"/>
      <c r="I66" s="20">
        <f>+I65-I26</f>
        <v>0</v>
      </c>
      <c r="J66" s="20"/>
      <c r="K66" s="20">
        <f>+K65-K26</f>
        <v>0</v>
      </c>
    </row>
    <row r="67" spans="1:11" ht="23.1" customHeight="1" x14ac:dyDescent="0.5">
      <c r="A67" s="2" t="s">
        <v>10</v>
      </c>
      <c r="B67" s="14"/>
      <c r="F67" s="14"/>
      <c r="H67" s="26"/>
    </row>
    <row r="68" spans="1:11" ht="23.1" customHeight="1" x14ac:dyDescent="0.5">
      <c r="A68" s="14"/>
      <c r="B68" s="14"/>
      <c r="F68" s="14"/>
      <c r="H68" s="26"/>
    </row>
    <row r="69" spans="1:11" ht="23.1" customHeight="1" x14ac:dyDescent="0.5">
      <c r="A69" s="24"/>
      <c r="B69" s="25"/>
      <c r="C69" s="38"/>
      <c r="D69" s="38"/>
      <c r="E69" s="38"/>
      <c r="F69" s="25"/>
      <c r="H69" s="25"/>
      <c r="I69" s="25"/>
    </row>
    <row r="70" spans="1:11" ht="23.1" customHeight="1" x14ac:dyDescent="0.5">
      <c r="A70" s="14"/>
      <c r="B70" s="14"/>
      <c r="F70" s="14"/>
      <c r="H70" s="26"/>
    </row>
    <row r="71" spans="1:11" ht="23.1" customHeight="1" x14ac:dyDescent="0.5">
      <c r="A71" s="14"/>
      <c r="B71" s="65" t="s">
        <v>33</v>
      </c>
      <c r="F71" s="14"/>
      <c r="H71" s="26"/>
    </row>
    <row r="72" spans="1:11" ht="23.1" customHeight="1" x14ac:dyDescent="0.5">
      <c r="A72" s="24"/>
      <c r="B72" s="14"/>
      <c r="F72" s="14"/>
      <c r="H72" s="26"/>
    </row>
  </sheetData>
  <mergeCells count="12">
    <mergeCell ref="A1:G1"/>
    <mergeCell ref="A2:G2"/>
    <mergeCell ref="I6:K6"/>
    <mergeCell ref="I34:K34"/>
    <mergeCell ref="A3:G3"/>
    <mergeCell ref="A29:G29"/>
    <mergeCell ref="A30:G30"/>
    <mergeCell ref="A31:G31"/>
    <mergeCell ref="E6:G6"/>
    <mergeCell ref="E5:G5"/>
    <mergeCell ref="E34:G34"/>
    <mergeCell ref="E33:G33"/>
  </mergeCells>
  <phoneticPr fontId="2" type="noConversion"/>
  <pageMargins left="0.86614173228346503" right="0.47244094488188998" top="0.78740157480314998" bottom="0" header="0.31496062992126" footer="0.31496062992126"/>
  <pageSetup paperSize="9" scale="78" orientation="portrait" r:id="rId1"/>
  <headerFooter alignWithMargins="0"/>
  <rowBreaks count="1" manualBreakCount="1">
    <brk id="2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8"/>
  <sheetViews>
    <sheetView showGridLines="0" view="pageBreakPreview" topLeftCell="H94" zoomScale="80" zoomScaleNormal="100" zoomScaleSheetLayoutView="80" workbookViewId="0">
      <selection activeCell="M94" sqref="M1:AA1048576"/>
    </sheetView>
  </sheetViews>
  <sheetFormatPr defaultRowHeight="24" customHeight="1" x14ac:dyDescent="0.5"/>
  <cols>
    <col min="1" max="1" width="43" style="93" customWidth="1"/>
    <col min="2" max="2" width="6.42578125" style="70" customWidth="1"/>
    <col min="3" max="3" width="8.140625" style="70" customWidth="1"/>
    <col min="4" max="4" width="0.85546875" style="70" customWidth="1"/>
    <col min="5" max="5" width="18" style="20" customWidth="1"/>
    <col min="6" max="6" width="0.85546875" style="20" customWidth="1"/>
    <col min="7" max="7" width="18" style="20" customWidth="1"/>
    <col min="8" max="8" width="0.85546875" style="91" customWidth="1"/>
    <col min="9" max="9" width="18" style="20" customWidth="1"/>
    <col min="10" max="10" width="0.85546875" style="20" customWidth="1"/>
    <col min="11" max="11" width="18" style="20" customWidth="1"/>
    <col min="12" max="12" width="0.7109375" style="70" customWidth="1"/>
    <col min="13" max="16384" width="9.140625" style="27"/>
  </cols>
  <sheetData>
    <row r="1" spans="1:12" ht="24" customHeight="1" x14ac:dyDescent="0.5">
      <c r="A1" s="117" t="s">
        <v>47</v>
      </c>
      <c r="B1" s="117"/>
      <c r="C1" s="117"/>
      <c r="D1" s="117"/>
      <c r="E1" s="117"/>
      <c r="F1" s="117"/>
      <c r="G1" s="117"/>
      <c r="H1" s="81"/>
      <c r="I1" s="6"/>
      <c r="J1" s="6"/>
      <c r="K1" s="6"/>
      <c r="L1" s="27"/>
    </row>
    <row r="2" spans="1:12" ht="24" customHeight="1" x14ac:dyDescent="0.5">
      <c r="A2" s="6" t="s">
        <v>80</v>
      </c>
      <c r="B2" s="6"/>
      <c r="C2" s="39"/>
      <c r="D2" s="6"/>
      <c r="E2" s="6"/>
      <c r="F2" s="6"/>
      <c r="G2" s="6"/>
      <c r="H2" s="81"/>
      <c r="I2" s="6"/>
      <c r="J2" s="6"/>
      <c r="K2" s="6"/>
      <c r="L2" s="27"/>
    </row>
    <row r="3" spans="1:12" ht="24" customHeight="1" x14ac:dyDescent="0.5">
      <c r="A3" s="117" t="s">
        <v>170</v>
      </c>
      <c r="B3" s="117"/>
      <c r="C3" s="117"/>
      <c r="D3" s="117"/>
      <c r="E3" s="117"/>
      <c r="F3" s="117"/>
      <c r="G3" s="117"/>
      <c r="H3" s="87"/>
      <c r="I3" s="86"/>
      <c r="J3" s="86"/>
      <c r="K3" s="86"/>
      <c r="L3" s="86"/>
    </row>
    <row r="4" spans="1:12" ht="24" customHeight="1" x14ac:dyDescent="0.5">
      <c r="A4" s="27"/>
      <c r="B4" s="27"/>
      <c r="D4" s="27"/>
      <c r="E4" s="118"/>
      <c r="F4" s="118"/>
      <c r="G4" s="118"/>
      <c r="H4" s="34"/>
      <c r="I4" s="119" t="s">
        <v>3</v>
      </c>
      <c r="J4" s="119"/>
      <c r="K4" s="119"/>
      <c r="L4" s="27"/>
    </row>
    <row r="5" spans="1:12" ht="24" customHeight="1" x14ac:dyDescent="0.5">
      <c r="A5" s="27"/>
      <c r="B5" s="27"/>
      <c r="D5" s="27"/>
      <c r="E5" s="120" t="s">
        <v>0</v>
      </c>
      <c r="F5" s="120"/>
      <c r="G5" s="120"/>
      <c r="H5" s="71"/>
      <c r="I5" s="120"/>
      <c r="J5" s="120"/>
      <c r="K5" s="120"/>
      <c r="L5" s="27"/>
    </row>
    <row r="6" spans="1:12" ht="24" customHeight="1" x14ac:dyDescent="0.5">
      <c r="A6" s="27"/>
      <c r="B6" s="27"/>
      <c r="D6" s="27"/>
      <c r="E6" s="114" t="s">
        <v>2</v>
      </c>
      <c r="F6" s="114"/>
      <c r="G6" s="114"/>
      <c r="H6" s="71"/>
      <c r="I6" s="114" t="s">
        <v>1</v>
      </c>
      <c r="J6" s="114"/>
      <c r="K6" s="114"/>
      <c r="L6" s="27"/>
    </row>
    <row r="7" spans="1:12" ht="24" customHeight="1" x14ac:dyDescent="0.5">
      <c r="A7" s="27"/>
      <c r="B7" s="88"/>
      <c r="C7" s="89" t="s">
        <v>32</v>
      </c>
      <c r="D7" s="34"/>
      <c r="E7" s="73">
        <v>2019</v>
      </c>
      <c r="F7" s="67"/>
      <c r="G7" s="73">
        <v>2018</v>
      </c>
      <c r="H7" s="80"/>
      <c r="I7" s="73">
        <v>2019</v>
      </c>
      <c r="J7" s="67"/>
      <c r="K7" s="73">
        <v>2018</v>
      </c>
      <c r="L7" s="88"/>
    </row>
    <row r="8" spans="1:12" ht="24" customHeight="1" x14ac:dyDescent="0.5">
      <c r="A8" s="6" t="s">
        <v>23</v>
      </c>
      <c r="B8" s="27"/>
      <c r="D8" s="27"/>
      <c r="H8" s="23"/>
      <c r="L8" s="27"/>
    </row>
    <row r="9" spans="1:12" ht="24" customHeight="1" x14ac:dyDescent="0.5">
      <c r="A9" s="7" t="s">
        <v>98</v>
      </c>
      <c r="B9" s="27"/>
      <c r="E9" s="20">
        <v>3023909573</v>
      </c>
      <c r="G9" s="20">
        <v>2892615189</v>
      </c>
      <c r="H9" s="20"/>
      <c r="I9" s="20">
        <v>3023909573</v>
      </c>
      <c r="K9" s="20">
        <v>2892615189</v>
      </c>
      <c r="L9" s="27"/>
    </row>
    <row r="10" spans="1:12" ht="24" customHeight="1" x14ac:dyDescent="0.5">
      <c r="A10" s="7" t="s">
        <v>99</v>
      </c>
      <c r="B10" s="27"/>
      <c r="E10" s="57">
        <v>-745406466</v>
      </c>
      <c r="G10" s="57">
        <v>-700186941</v>
      </c>
      <c r="H10" s="20"/>
      <c r="I10" s="57">
        <v>-745406466</v>
      </c>
      <c r="K10" s="57">
        <v>-700186941</v>
      </c>
      <c r="L10" s="27"/>
    </row>
    <row r="11" spans="1:12" ht="24" customHeight="1" x14ac:dyDescent="0.5">
      <c r="A11" s="7" t="s">
        <v>100</v>
      </c>
      <c r="B11" s="27"/>
      <c r="E11" s="102">
        <f>SUM(E9:E10)</f>
        <v>2278503107</v>
      </c>
      <c r="F11" s="23"/>
      <c r="G11" s="102">
        <f>SUM(G9:G10)</f>
        <v>2192428248</v>
      </c>
      <c r="H11" s="82"/>
      <c r="I11" s="102">
        <f>SUM(I9:I10)</f>
        <v>2278503107</v>
      </c>
      <c r="J11" s="23"/>
      <c r="K11" s="102">
        <f>SUM(K9:K10)</f>
        <v>2192428248</v>
      </c>
      <c r="L11" s="27"/>
    </row>
    <row r="12" spans="1:12" ht="24" customHeight="1" x14ac:dyDescent="0.5">
      <c r="A12" s="7" t="s">
        <v>178</v>
      </c>
      <c r="B12" s="27"/>
      <c r="H12" s="20"/>
      <c r="L12" s="27"/>
    </row>
    <row r="13" spans="1:12" ht="24" customHeight="1" x14ac:dyDescent="0.5">
      <c r="A13" s="7" t="s">
        <v>179</v>
      </c>
      <c r="B13" s="27"/>
      <c r="E13" s="57">
        <v>-69054376</v>
      </c>
      <c r="G13" s="57">
        <v>-97994405</v>
      </c>
      <c r="H13" s="20"/>
      <c r="I13" s="57">
        <v>-69054376</v>
      </c>
      <c r="K13" s="57">
        <v>-97994405</v>
      </c>
      <c r="L13" s="27"/>
    </row>
    <row r="14" spans="1:12" ht="24" customHeight="1" x14ac:dyDescent="0.5">
      <c r="A14" s="7" t="s">
        <v>101</v>
      </c>
      <c r="B14" s="21"/>
      <c r="C14" s="37"/>
      <c r="D14" s="37"/>
      <c r="E14" s="102">
        <f>SUM(E11:E13)</f>
        <v>2209448731</v>
      </c>
      <c r="F14" s="23"/>
      <c r="G14" s="102">
        <f>SUM(G11:G13)</f>
        <v>2094433843</v>
      </c>
      <c r="H14" s="82"/>
      <c r="I14" s="102">
        <f>SUM(I11:I13)</f>
        <v>2209448731</v>
      </c>
      <c r="J14" s="23"/>
      <c r="K14" s="102">
        <f>SUM(K11:K13)</f>
        <v>2094433843</v>
      </c>
      <c r="L14" s="21"/>
    </row>
    <row r="15" spans="1:12" ht="24" customHeight="1" x14ac:dyDescent="0.5">
      <c r="A15" s="7" t="s">
        <v>90</v>
      </c>
      <c r="B15" s="21"/>
      <c r="C15" s="37"/>
      <c r="D15" s="37"/>
      <c r="E15" s="103">
        <v>182357986</v>
      </c>
      <c r="F15" s="23"/>
      <c r="G15" s="103">
        <v>197963712</v>
      </c>
      <c r="H15" s="83"/>
      <c r="I15" s="103">
        <v>182357986</v>
      </c>
      <c r="J15" s="23"/>
      <c r="K15" s="103">
        <v>197963712</v>
      </c>
      <c r="L15" s="21"/>
    </row>
    <row r="16" spans="1:12" ht="24" customHeight="1" x14ac:dyDescent="0.5">
      <c r="A16" s="7" t="s">
        <v>161</v>
      </c>
      <c r="B16" s="85"/>
      <c r="C16" s="37" t="s">
        <v>142</v>
      </c>
      <c r="D16" s="56"/>
      <c r="E16" s="20">
        <v>-2016461</v>
      </c>
      <c r="G16" s="20">
        <v>-3586129</v>
      </c>
      <c r="H16" s="58"/>
      <c r="I16" s="20">
        <v>0</v>
      </c>
      <c r="K16" s="20">
        <v>0</v>
      </c>
      <c r="L16" s="85"/>
    </row>
    <row r="17" spans="1:14" ht="24" customHeight="1" x14ac:dyDescent="0.5">
      <c r="A17" s="7" t="s">
        <v>157</v>
      </c>
      <c r="B17" s="85"/>
      <c r="C17" s="56" t="s">
        <v>143</v>
      </c>
      <c r="D17" s="56"/>
      <c r="E17" s="20">
        <v>94143100</v>
      </c>
      <c r="G17" s="20">
        <v>84810439</v>
      </c>
      <c r="H17" s="58"/>
      <c r="I17" s="20">
        <v>94143100</v>
      </c>
      <c r="K17" s="20">
        <v>84810439</v>
      </c>
      <c r="L17" s="85"/>
    </row>
    <row r="18" spans="1:14" ht="24" customHeight="1" x14ac:dyDescent="0.5">
      <c r="A18" s="7" t="s">
        <v>124</v>
      </c>
      <c r="B18" s="21"/>
      <c r="C18" s="56"/>
      <c r="D18" s="56"/>
      <c r="E18" s="20">
        <v>83373624</v>
      </c>
      <c r="G18" s="20">
        <v>11424248</v>
      </c>
      <c r="H18" s="58"/>
      <c r="I18" s="20">
        <v>83373624</v>
      </c>
      <c r="K18" s="20">
        <v>11424248</v>
      </c>
      <c r="L18" s="21"/>
      <c r="N18" s="7"/>
    </row>
    <row r="19" spans="1:14" ht="24" customHeight="1" x14ac:dyDescent="0.5">
      <c r="A19" s="7" t="s">
        <v>186</v>
      </c>
      <c r="B19" s="21"/>
      <c r="C19" s="56"/>
      <c r="D19" s="56"/>
      <c r="E19" s="20">
        <v>-3601761</v>
      </c>
      <c r="G19" s="20">
        <v>0</v>
      </c>
      <c r="H19" s="58"/>
      <c r="I19" s="20">
        <v>-3601761</v>
      </c>
      <c r="K19" s="20">
        <v>0</v>
      </c>
      <c r="L19" s="21"/>
      <c r="N19" s="7"/>
    </row>
    <row r="20" spans="1:14" ht="24" customHeight="1" x14ac:dyDescent="0.5">
      <c r="A20" s="7" t="s">
        <v>28</v>
      </c>
      <c r="B20" s="85"/>
      <c r="C20" s="56"/>
      <c r="D20" s="56"/>
      <c r="E20" s="20">
        <v>8788113</v>
      </c>
      <c r="G20" s="20">
        <v>6224008</v>
      </c>
      <c r="H20" s="58"/>
      <c r="I20" s="20">
        <v>8788113</v>
      </c>
      <c r="K20" s="20">
        <v>6224008</v>
      </c>
      <c r="L20" s="85"/>
    </row>
    <row r="21" spans="1:14" ht="24" customHeight="1" x14ac:dyDescent="0.5">
      <c r="A21" s="6" t="s">
        <v>24</v>
      </c>
      <c r="B21" s="21"/>
      <c r="C21" s="37"/>
      <c r="D21" s="37"/>
      <c r="E21" s="69">
        <f>SUM(E14:E20)</f>
        <v>2572493332</v>
      </c>
      <c r="F21" s="60"/>
      <c r="G21" s="69">
        <f>SUM(G14:G20)</f>
        <v>2391270121</v>
      </c>
      <c r="H21" s="82"/>
      <c r="I21" s="69">
        <f>SUM(I14:I20)</f>
        <v>2574509793</v>
      </c>
      <c r="J21" s="60"/>
      <c r="K21" s="69">
        <f>SUM(K14:K20)</f>
        <v>2394856250</v>
      </c>
      <c r="L21" s="21"/>
    </row>
    <row r="22" spans="1:14" ht="24" customHeight="1" x14ac:dyDescent="0.5">
      <c r="A22" s="6" t="s">
        <v>25</v>
      </c>
      <c r="B22" s="21"/>
      <c r="C22" s="37"/>
      <c r="D22" s="37"/>
      <c r="E22" s="62"/>
      <c r="F22" s="62"/>
      <c r="G22" s="62"/>
      <c r="H22" s="82"/>
      <c r="I22" s="62"/>
      <c r="J22" s="62"/>
      <c r="K22" s="62"/>
      <c r="L22" s="21"/>
    </row>
    <row r="23" spans="1:14" ht="24" customHeight="1" x14ac:dyDescent="0.5">
      <c r="A23" s="7" t="s">
        <v>102</v>
      </c>
      <c r="B23" s="85"/>
      <c r="C23" s="37"/>
      <c r="D23" s="56"/>
      <c r="E23" s="60">
        <v>1995403288</v>
      </c>
      <c r="F23" s="60"/>
      <c r="G23" s="60">
        <v>1651995475</v>
      </c>
      <c r="H23" s="58"/>
      <c r="I23" s="60">
        <v>1995403288</v>
      </c>
      <c r="J23" s="60"/>
      <c r="K23" s="60">
        <v>1651995475</v>
      </c>
      <c r="L23" s="85"/>
    </row>
    <row r="24" spans="1:14" ht="24" customHeight="1" x14ac:dyDescent="0.5">
      <c r="A24" s="7" t="s">
        <v>103</v>
      </c>
      <c r="B24" s="85"/>
      <c r="C24" s="37"/>
      <c r="D24" s="56"/>
      <c r="E24" s="102">
        <v>-560594048</v>
      </c>
      <c r="G24" s="102">
        <v>-433030489</v>
      </c>
      <c r="H24" s="58"/>
      <c r="I24" s="102">
        <v>-560594048</v>
      </c>
      <c r="K24" s="102">
        <v>-433030489</v>
      </c>
      <c r="L24" s="85"/>
    </row>
    <row r="25" spans="1:14" ht="24" customHeight="1" x14ac:dyDescent="0.5">
      <c r="A25" s="2" t="s">
        <v>104</v>
      </c>
      <c r="B25" s="85"/>
      <c r="C25" s="37"/>
      <c r="D25" s="56"/>
      <c r="E25" s="60">
        <v>470810354</v>
      </c>
      <c r="G25" s="60">
        <v>451055713</v>
      </c>
      <c r="H25" s="58"/>
      <c r="I25" s="60">
        <v>470810354</v>
      </c>
      <c r="K25" s="60">
        <v>451055713</v>
      </c>
      <c r="L25" s="85"/>
    </row>
    <row r="26" spans="1:14" ht="24" customHeight="1" x14ac:dyDescent="0.5">
      <c r="A26" s="2" t="s">
        <v>26</v>
      </c>
      <c r="B26" s="34"/>
      <c r="C26" s="37"/>
      <c r="D26" s="56"/>
      <c r="E26" s="60">
        <v>275298002</v>
      </c>
      <c r="G26" s="60">
        <v>245226814</v>
      </c>
      <c r="H26" s="58"/>
      <c r="I26" s="60">
        <v>275298002</v>
      </c>
      <c r="K26" s="60">
        <v>245226814</v>
      </c>
      <c r="L26" s="34"/>
    </row>
    <row r="27" spans="1:14" ht="24" customHeight="1" x14ac:dyDescent="0.5">
      <c r="A27" s="7" t="s">
        <v>27</v>
      </c>
      <c r="B27" s="85"/>
      <c r="C27" s="37" t="s">
        <v>151</v>
      </c>
      <c r="D27" s="56"/>
      <c r="E27" s="60">
        <v>361975263</v>
      </c>
      <c r="G27" s="60">
        <v>371345251</v>
      </c>
      <c r="H27" s="58"/>
      <c r="I27" s="60">
        <v>361975263</v>
      </c>
      <c r="K27" s="60">
        <v>371345251</v>
      </c>
      <c r="L27" s="85"/>
    </row>
    <row r="28" spans="1:14" ht="24" customHeight="1" x14ac:dyDescent="0.5">
      <c r="A28" s="6" t="s">
        <v>105</v>
      </c>
      <c r="B28" s="85"/>
      <c r="C28" s="56"/>
      <c r="D28" s="56"/>
      <c r="E28" s="69">
        <f>SUM(E23:E27)</f>
        <v>2542892859</v>
      </c>
      <c r="G28" s="69">
        <f>SUM(G23:G27)</f>
        <v>2286592764</v>
      </c>
      <c r="H28" s="58"/>
      <c r="I28" s="69">
        <f>SUM(I23:I27)</f>
        <v>2542892859</v>
      </c>
      <c r="K28" s="69">
        <f>SUM(K23:K27)</f>
        <v>2286592764</v>
      </c>
      <c r="L28" s="85"/>
    </row>
    <row r="29" spans="1:14" ht="24" customHeight="1" x14ac:dyDescent="0.5">
      <c r="A29" s="6" t="s">
        <v>139</v>
      </c>
      <c r="B29" s="27"/>
      <c r="E29" s="61">
        <f>E21-E28</f>
        <v>29600473</v>
      </c>
      <c r="F29" s="60"/>
      <c r="G29" s="61">
        <f>G21-G28</f>
        <v>104677357</v>
      </c>
      <c r="H29" s="60"/>
      <c r="I29" s="61">
        <f>I21-I28</f>
        <v>31616934</v>
      </c>
      <c r="J29" s="60"/>
      <c r="K29" s="61">
        <f>K21-K28</f>
        <v>108263486</v>
      </c>
      <c r="L29" s="27"/>
    </row>
    <row r="30" spans="1:14" ht="24" customHeight="1" x14ac:dyDescent="0.5">
      <c r="A30" s="10" t="s">
        <v>177</v>
      </c>
      <c r="B30" s="21"/>
      <c r="C30" s="37" t="s">
        <v>145</v>
      </c>
      <c r="D30" s="37"/>
      <c r="E30" s="20">
        <v>44949</v>
      </c>
      <c r="F30" s="62"/>
      <c r="G30" s="20">
        <v>-18167336</v>
      </c>
      <c r="H30" s="82"/>
      <c r="I30" s="20">
        <v>-358343</v>
      </c>
      <c r="J30" s="62"/>
      <c r="K30" s="20">
        <v>-19674533</v>
      </c>
      <c r="L30" s="21"/>
    </row>
    <row r="31" spans="1:14" ht="24" customHeight="1" thickBot="1" x14ac:dyDescent="0.55000000000000004">
      <c r="A31" s="22" t="s">
        <v>128</v>
      </c>
      <c r="B31" s="21"/>
      <c r="C31" s="37"/>
      <c r="D31" s="37"/>
      <c r="E31" s="108">
        <f>SUM(E29:E30)</f>
        <v>29645422</v>
      </c>
      <c r="F31" s="76"/>
      <c r="G31" s="108">
        <f>SUM(G29:G30)</f>
        <v>86510021</v>
      </c>
      <c r="H31" s="58"/>
      <c r="I31" s="108">
        <f>SUM(I29:I30)</f>
        <v>31258591</v>
      </c>
      <c r="J31" s="76"/>
      <c r="K31" s="108">
        <f>SUM(K29:K30)</f>
        <v>88588953</v>
      </c>
      <c r="L31" s="21"/>
    </row>
    <row r="32" spans="1:14" ht="24" customHeight="1" thickTop="1" x14ac:dyDescent="0.5">
      <c r="A32" s="22"/>
      <c r="B32" s="21"/>
      <c r="C32" s="37"/>
      <c r="D32" s="37"/>
      <c r="E32" s="61"/>
      <c r="F32" s="76"/>
      <c r="G32" s="61"/>
      <c r="H32" s="58"/>
      <c r="I32" s="61"/>
      <c r="J32" s="76"/>
      <c r="K32" s="61"/>
      <c r="L32" s="21"/>
    </row>
    <row r="33" spans="1:12" s="7" customFormat="1" ht="24" customHeight="1" x14ac:dyDescent="0.5">
      <c r="A33" s="22" t="s">
        <v>140</v>
      </c>
      <c r="C33" s="37" t="s">
        <v>152</v>
      </c>
      <c r="D33" s="63"/>
      <c r="E33" s="63"/>
      <c r="F33" s="63"/>
      <c r="G33" s="63"/>
      <c r="H33" s="63"/>
      <c r="I33" s="63"/>
      <c r="J33" s="63"/>
      <c r="K33" s="63"/>
    </row>
    <row r="34" spans="1:12" s="7" customFormat="1" ht="24" customHeight="1" thickBot="1" x14ac:dyDescent="0.55000000000000004">
      <c r="A34" s="10" t="s">
        <v>141</v>
      </c>
      <c r="C34" s="10"/>
      <c r="E34" s="77">
        <f>SUM(E31/35000000)</f>
        <v>0.8470120571428571</v>
      </c>
      <c r="F34" s="63"/>
      <c r="G34" s="77">
        <f>SUM(G31/35000000)</f>
        <v>2.4717148857142859</v>
      </c>
      <c r="H34" s="84"/>
      <c r="I34" s="77">
        <f>SUM(I31/35000000)</f>
        <v>0.89310259999999997</v>
      </c>
      <c r="J34" s="84"/>
      <c r="K34" s="77">
        <f>SUM(K31/35000000)</f>
        <v>2.5311129428571428</v>
      </c>
    </row>
    <row r="35" spans="1:12" ht="24" customHeight="1" thickTop="1" x14ac:dyDescent="0.5">
      <c r="A35" s="27"/>
      <c r="B35" s="27"/>
      <c r="D35" s="27"/>
      <c r="H35" s="34"/>
      <c r="L35" s="27"/>
    </row>
    <row r="36" spans="1:12" ht="24" customHeight="1" x14ac:dyDescent="0.5">
      <c r="A36" s="2" t="s">
        <v>10</v>
      </c>
      <c r="B36" s="27"/>
      <c r="D36" s="27"/>
      <c r="H36" s="34"/>
      <c r="L36" s="27"/>
    </row>
    <row r="37" spans="1:12" ht="24" customHeight="1" x14ac:dyDescent="0.5">
      <c r="A37" s="117" t="s">
        <v>47</v>
      </c>
      <c r="B37" s="117"/>
      <c r="C37" s="117"/>
      <c r="D37" s="117"/>
      <c r="E37" s="117"/>
      <c r="F37" s="117"/>
      <c r="G37" s="117"/>
      <c r="H37" s="81"/>
      <c r="I37" s="6"/>
      <c r="J37" s="6"/>
      <c r="K37" s="6"/>
      <c r="L37" s="27"/>
    </row>
    <row r="38" spans="1:12" ht="24" customHeight="1" x14ac:dyDescent="0.5">
      <c r="A38" s="6" t="s">
        <v>81</v>
      </c>
      <c r="B38" s="6"/>
      <c r="C38" s="39"/>
      <c r="D38" s="6"/>
      <c r="E38" s="6"/>
      <c r="F38" s="6"/>
      <c r="G38" s="6"/>
      <c r="H38" s="81"/>
      <c r="I38" s="6"/>
      <c r="J38" s="6"/>
      <c r="K38" s="6"/>
      <c r="L38" s="27"/>
    </row>
    <row r="39" spans="1:12" ht="24" customHeight="1" x14ac:dyDescent="0.5">
      <c r="A39" s="117" t="s">
        <v>170</v>
      </c>
      <c r="B39" s="117"/>
      <c r="C39" s="117"/>
      <c r="D39" s="117"/>
      <c r="E39" s="117"/>
      <c r="F39" s="117"/>
      <c r="G39" s="117"/>
      <c r="H39" s="87"/>
      <c r="I39" s="86"/>
      <c r="J39" s="86"/>
      <c r="K39" s="86"/>
      <c r="L39" s="86"/>
    </row>
    <row r="40" spans="1:12" ht="24" customHeight="1" x14ac:dyDescent="0.5">
      <c r="A40" s="27"/>
      <c r="B40" s="27"/>
      <c r="D40" s="27"/>
      <c r="E40" s="118"/>
      <c r="F40" s="118"/>
      <c r="G40" s="118"/>
      <c r="H40" s="34"/>
      <c r="I40" s="119" t="s">
        <v>3</v>
      </c>
      <c r="J40" s="119"/>
      <c r="K40" s="119"/>
      <c r="L40" s="27"/>
    </row>
    <row r="41" spans="1:12" ht="24" customHeight="1" x14ac:dyDescent="0.5">
      <c r="A41" s="27"/>
      <c r="B41" s="27"/>
      <c r="D41" s="27"/>
      <c r="E41" s="120" t="s">
        <v>0</v>
      </c>
      <c r="F41" s="120"/>
      <c r="G41" s="120"/>
      <c r="H41" s="71"/>
      <c r="I41" s="120"/>
      <c r="J41" s="120"/>
      <c r="K41" s="120"/>
      <c r="L41" s="27"/>
    </row>
    <row r="42" spans="1:12" ht="24" customHeight="1" x14ac:dyDescent="0.5">
      <c r="A42" s="27"/>
      <c r="B42" s="27"/>
      <c r="D42" s="27"/>
      <c r="E42" s="114" t="s">
        <v>2</v>
      </c>
      <c r="F42" s="114"/>
      <c r="G42" s="114"/>
      <c r="H42" s="71"/>
      <c r="I42" s="114" t="s">
        <v>1</v>
      </c>
      <c r="J42" s="114"/>
      <c r="K42" s="114"/>
      <c r="L42" s="27"/>
    </row>
    <row r="43" spans="1:12" ht="24" customHeight="1" x14ac:dyDescent="0.5">
      <c r="A43" s="27"/>
      <c r="B43" s="88"/>
      <c r="C43" s="89" t="s">
        <v>32</v>
      </c>
      <c r="D43" s="34"/>
      <c r="E43" s="73">
        <v>2019</v>
      </c>
      <c r="F43" s="67"/>
      <c r="G43" s="73">
        <v>2018</v>
      </c>
      <c r="H43" s="80"/>
      <c r="I43" s="73">
        <v>2019</v>
      </c>
      <c r="J43" s="67"/>
      <c r="K43" s="73">
        <v>2018</v>
      </c>
      <c r="L43" s="88"/>
    </row>
    <row r="44" spans="1:12" ht="24" customHeight="1" x14ac:dyDescent="0.5">
      <c r="A44" s="27"/>
      <c r="B44" s="88"/>
      <c r="C44" s="91"/>
      <c r="D44" s="34"/>
      <c r="E44" s="80"/>
      <c r="F44" s="104"/>
      <c r="G44" s="80"/>
      <c r="H44" s="80"/>
      <c r="I44" s="80"/>
      <c r="J44" s="104"/>
      <c r="K44" s="80"/>
      <c r="L44" s="88"/>
    </row>
    <row r="45" spans="1:12" ht="24" customHeight="1" x14ac:dyDescent="0.5">
      <c r="A45" s="22" t="s">
        <v>128</v>
      </c>
      <c r="B45" s="88"/>
      <c r="C45" s="92"/>
      <c r="D45" s="88"/>
      <c r="E45" s="64">
        <f>SUM(E31)</f>
        <v>29645422</v>
      </c>
      <c r="F45" s="62"/>
      <c r="G45" s="64">
        <f>SUM(G31)</f>
        <v>86510021</v>
      </c>
      <c r="H45" s="62"/>
      <c r="I45" s="64">
        <f>SUM(I31)</f>
        <v>31258591</v>
      </c>
      <c r="J45" s="62"/>
      <c r="K45" s="64">
        <f>SUM(K31)</f>
        <v>88588953</v>
      </c>
      <c r="L45" s="88"/>
    </row>
    <row r="46" spans="1:12" ht="24" customHeight="1" x14ac:dyDescent="0.5">
      <c r="A46" s="86"/>
      <c r="B46" s="88"/>
      <c r="C46" s="92"/>
      <c r="D46" s="88"/>
      <c r="E46" s="61"/>
      <c r="F46" s="62"/>
      <c r="G46" s="61"/>
      <c r="H46" s="62"/>
      <c r="I46" s="61"/>
      <c r="J46" s="62"/>
      <c r="K46" s="61"/>
      <c r="L46" s="88"/>
    </row>
    <row r="47" spans="1:12" ht="24" customHeight="1" x14ac:dyDescent="0.5">
      <c r="A47" s="28" t="s">
        <v>41</v>
      </c>
      <c r="B47" s="21"/>
      <c r="C47" s="37"/>
      <c r="D47" s="21"/>
      <c r="H47" s="82"/>
      <c r="L47" s="21"/>
    </row>
    <row r="48" spans="1:12" ht="24" customHeight="1" x14ac:dyDescent="0.5">
      <c r="A48" s="27" t="s">
        <v>86</v>
      </c>
      <c r="B48" s="21"/>
      <c r="C48" s="37"/>
      <c r="D48" s="21"/>
      <c r="H48" s="82"/>
      <c r="L48" s="21"/>
    </row>
    <row r="49" spans="1:14" ht="24" customHeight="1" x14ac:dyDescent="0.5">
      <c r="A49" s="27" t="s">
        <v>88</v>
      </c>
      <c r="B49" s="21"/>
      <c r="C49" s="37"/>
      <c r="D49" s="21"/>
      <c r="H49" s="82"/>
      <c r="L49" s="21"/>
    </row>
    <row r="50" spans="1:14" ht="24" customHeight="1" x14ac:dyDescent="0.5">
      <c r="A50" s="27" t="s">
        <v>182</v>
      </c>
      <c r="B50" s="21"/>
      <c r="C50" s="37"/>
      <c r="D50" s="21"/>
      <c r="L50" s="21"/>
    </row>
    <row r="51" spans="1:14" ht="24" customHeight="1" x14ac:dyDescent="0.5">
      <c r="A51" s="27" t="s">
        <v>183</v>
      </c>
      <c r="B51" s="21"/>
      <c r="C51" s="37" t="s">
        <v>142</v>
      </c>
      <c r="D51" s="21"/>
      <c r="E51" s="20">
        <v>-3433479</v>
      </c>
      <c r="G51" s="20">
        <v>-962290</v>
      </c>
      <c r="H51" s="82"/>
      <c r="I51" s="20">
        <v>0</v>
      </c>
      <c r="K51" s="20">
        <v>0</v>
      </c>
      <c r="L51" s="21"/>
    </row>
    <row r="52" spans="1:14" ht="24" customHeight="1" x14ac:dyDescent="0.5">
      <c r="A52" s="29" t="s">
        <v>180</v>
      </c>
      <c r="B52" s="21"/>
      <c r="C52" s="37"/>
      <c r="D52" s="21"/>
      <c r="L52" s="21"/>
      <c r="N52" s="29"/>
    </row>
    <row r="53" spans="1:14" ht="24" customHeight="1" x14ac:dyDescent="0.5">
      <c r="A53" s="29" t="s">
        <v>123</v>
      </c>
      <c r="B53" s="21"/>
      <c r="C53" s="37"/>
      <c r="D53" s="21"/>
      <c r="E53" s="20">
        <v>-15576691</v>
      </c>
      <c r="G53" s="20">
        <v>-126843480</v>
      </c>
      <c r="H53" s="82"/>
      <c r="I53" s="20">
        <v>-15576691</v>
      </c>
      <c r="K53" s="20">
        <v>-126843480</v>
      </c>
      <c r="L53" s="21"/>
      <c r="N53" s="29"/>
    </row>
    <row r="54" spans="1:14" ht="24" customHeight="1" x14ac:dyDescent="0.5">
      <c r="A54" s="29" t="s">
        <v>91</v>
      </c>
      <c r="B54" s="21"/>
      <c r="D54" s="21"/>
      <c r="E54" s="57">
        <v>3802034</v>
      </c>
      <c r="G54" s="57">
        <v>26019359</v>
      </c>
      <c r="H54" s="82"/>
      <c r="I54" s="57">
        <v>3115338</v>
      </c>
      <c r="K54" s="57">
        <v>25368696</v>
      </c>
      <c r="L54" s="21"/>
    </row>
    <row r="55" spans="1:14" ht="24" customHeight="1" x14ac:dyDescent="0.5">
      <c r="A55" s="29" t="s">
        <v>86</v>
      </c>
      <c r="B55" s="27"/>
      <c r="D55" s="27"/>
      <c r="E55" s="23"/>
      <c r="F55" s="23"/>
      <c r="G55" s="23"/>
      <c r="H55" s="58"/>
      <c r="I55" s="23"/>
      <c r="J55" s="23"/>
      <c r="K55" s="23"/>
      <c r="L55" s="27"/>
    </row>
    <row r="56" spans="1:14" ht="24" customHeight="1" x14ac:dyDescent="0.5">
      <c r="A56" s="29" t="s">
        <v>127</v>
      </c>
      <c r="B56" s="27"/>
      <c r="D56" s="27"/>
      <c r="E56" s="57">
        <f>SUM(E49:E54)</f>
        <v>-15208136</v>
      </c>
      <c r="F56" s="23"/>
      <c r="G56" s="57">
        <f>SUM(G49:G54)</f>
        <v>-101786411</v>
      </c>
      <c r="H56" s="58"/>
      <c r="I56" s="57">
        <f>SUM(I49:I54)</f>
        <v>-12461353</v>
      </c>
      <c r="J56" s="23"/>
      <c r="K56" s="57">
        <f>SUM(K49:K54)</f>
        <v>-101474784</v>
      </c>
      <c r="L56" s="27"/>
    </row>
    <row r="57" spans="1:14" ht="24" customHeight="1" x14ac:dyDescent="0.5">
      <c r="A57" s="29"/>
      <c r="B57" s="27"/>
      <c r="D57" s="27"/>
      <c r="L57" s="27"/>
    </row>
    <row r="58" spans="1:14" ht="24" customHeight="1" x14ac:dyDescent="0.5">
      <c r="A58" s="27" t="s">
        <v>87</v>
      </c>
      <c r="B58" s="27"/>
      <c r="D58" s="27"/>
      <c r="L58" s="27"/>
    </row>
    <row r="59" spans="1:14" ht="24" customHeight="1" x14ac:dyDescent="0.5">
      <c r="A59" s="27" t="s">
        <v>88</v>
      </c>
      <c r="B59" s="27"/>
      <c r="D59" s="27"/>
      <c r="E59" s="23"/>
      <c r="F59" s="23"/>
      <c r="G59" s="23"/>
      <c r="H59" s="58"/>
      <c r="I59" s="23"/>
      <c r="J59" s="23"/>
      <c r="K59" s="23"/>
      <c r="L59" s="27"/>
    </row>
    <row r="60" spans="1:14" ht="24" customHeight="1" x14ac:dyDescent="0.5">
      <c r="A60" s="29" t="s">
        <v>146</v>
      </c>
      <c r="B60" s="27"/>
      <c r="D60" s="27"/>
      <c r="E60" s="23">
        <v>-5175265</v>
      </c>
      <c r="F60" s="23"/>
      <c r="G60" s="23">
        <v>-606221</v>
      </c>
      <c r="H60" s="58"/>
      <c r="I60" s="23">
        <v>-5175265</v>
      </c>
      <c r="J60" s="23"/>
      <c r="K60" s="23">
        <v>-606221</v>
      </c>
      <c r="L60" s="27"/>
    </row>
    <row r="61" spans="1:14" ht="24" customHeight="1" x14ac:dyDescent="0.5">
      <c r="A61" s="29" t="s">
        <v>91</v>
      </c>
      <c r="B61" s="27"/>
      <c r="D61" s="27"/>
      <c r="E61" s="57">
        <v>1035053</v>
      </c>
      <c r="F61" s="23"/>
      <c r="G61" s="57">
        <v>121244</v>
      </c>
      <c r="H61" s="58"/>
      <c r="I61" s="57">
        <v>1035053</v>
      </c>
      <c r="J61" s="23"/>
      <c r="K61" s="57">
        <v>121244</v>
      </c>
      <c r="L61" s="27"/>
    </row>
    <row r="62" spans="1:14" ht="24" customHeight="1" x14ac:dyDescent="0.5">
      <c r="A62" s="29" t="s">
        <v>87</v>
      </c>
      <c r="B62" s="27"/>
      <c r="D62" s="27"/>
      <c r="L62" s="27"/>
    </row>
    <row r="63" spans="1:14" ht="24" customHeight="1" x14ac:dyDescent="0.5">
      <c r="A63" s="29" t="s">
        <v>127</v>
      </c>
      <c r="B63" s="27"/>
      <c r="D63" s="27"/>
      <c r="E63" s="57">
        <f>SUM(E60:E61)</f>
        <v>-4140212</v>
      </c>
      <c r="G63" s="57">
        <f>SUM(G60:G61)</f>
        <v>-484977</v>
      </c>
      <c r="H63" s="82"/>
      <c r="I63" s="57">
        <f>SUM(I60:I61)</f>
        <v>-4140212</v>
      </c>
      <c r="K63" s="57">
        <f>SUM(K60:K61)</f>
        <v>-484977</v>
      </c>
      <c r="L63" s="27"/>
    </row>
    <row r="64" spans="1:14" ht="24" customHeight="1" x14ac:dyDescent="0.5">
      <c r="A64" s="29"/>
      <c r="B64" s="27"/>
      <c r="D64" s="27"/>
      <c r="E64" s="23"/>
      <c r="F64" s="23"/>
      <c r="G64" s="23"/>
      <c r="H64" s="61"/>
      <c r="I64" s="23"/>
      <c r="J64" s="23"/>
      <c r="K64" s="23"/>
      <c r="L64" s="27"/>
    </row>
    <row r="65" spans="1:12" ht="24" customHeight="1" thickBot="1" x14ac:dyDescent="0.55000000000000004">
      <c r="A65" s="28" t="s">
        <v>164</v>
      </c>
      <c r="B65" s="27"/>
      <c r="D65" s="27"/>
      <c r="E65" s="75">
        <f>E45+E56+E63</f>
        <v>10297074</v>
      </c>
      <c r="F65" s="62"/>
      <c r="G65" s="75">
        <f>G45+G56+G63</f>
        <v>-15761367</v>
      </c>
      <c r="H65" s="60"/>
      <c r="I65" s="75">
        <f>I45+I56+I63</f>
        <v>14657026</v>
      </c>
      <c r="J65" s="62"/>
      <c r="K65" s="75">
        <f>K45+K56+K63</f>
        <v>-13370808</v>
      </c>
      <c r="L65" s="27"/>
    </row>
    <row r="66" spans="1:12" ht="24" customHeight="1" thickTop="1" x14ac:dyDescent="0.5">
      <c r="A66" s="27"/>
      <c r="B66" s="27"/>
      <c r="D66" s="27"/>
      <c r="H66" s="34"/>
      <c r="L66" s="27"/>
    </row>
    <row r="67" spans="1:12" ht="24" customHeight="1" x14ac:dyDescent="0.5">
      <c r="A67" s="27"/>
      <c r="B67" s="27"/>
      <c r="D67" s="27"/>
      <c r="H67" s="34"/>
      <c r="L67" s="27"/>
    </row>
    <row r="68" spans="1:12" ht="24" customHeight="1" x14ac:dyDescent="0.5">
      <c r="A68" s="2" t="s">
        <v>10</v>
      </c>
      <c r="B68" s="27"/>
      <c r="D68" s="27"/>
      <c r="H68" s="34"/>
      <c r="L68" s="27"/>
    </row>
    <row r="69" spans="1:12" ht="24" customHeight="1" x14ac:dyDescent="0.5">
      <c r="A69" s="117" t="s">
        <v>47</v>
      </c>
      <c r="B69" s="117"/>
      <c r="C69" s="117"/>
      <c r="D69" s="117"/>
      <c r="E69" s="117"/>
      <c r="F69" s="117"/>
      <c r="G69" s="117"/>
      <c r="H69" s="81"/>
      <c r="I69" s="6"/>
      <c r="J69" s="6"/>
      <c r="K69" s="6"/>
      <c r="L69" s="27"/>
    </row>
    <row r="70" spans="1:12" ht="24" customHeight="1" x14ac:dyDescent="0.5">
      <c r="A70" s="6" t="s">
        <v>126</v>
      </c>
      <c r="B70" s="6"/>
      <c r="C70" s="39"/>
      <c r="D70" s="6"/>
      <c r="E70" s="6"/>
      <c r="F70" s="6"/>
      <c r="G70" s="6"/>
      <c r="H70" s="81"/>
      <c r="I70" s="6"/>
      <c r="J70" s="6"/>
      <c r="K70" s="6"/>
      <c r="L70" s="27"/>
    </row>
    <row r="71" spans="1:12" ht="24" customHeight="1" x14ac:dyDescent="0.5">
      <c r="A71" s="117" t="s">
        <v>170</v>
      </c>
      <c r="B71" s="117"/>
      <c r="C71" s="117"/>
      <c r="D71" s="117"/>
      <c r="E71" s="117"/>
      <c r="F71" s="117"/>
      <c r="G71" s="117"/>
      <c r="H71" s="87"/>
      <c r="I71" s="86"/>
      <c r="J71" s="86"/>
      <c r="K71" s="86"/>
      <c r="L71" s="86"/>
    </row>
    <row r="72" spans="1:12" ht="24" customHeight="1" x14ac:dyDescent="0.5">
      <c r="A72" s="27"/>
      <c r="B72" s="27"/>
      <c r="D72" s="27"/>
      <c r="E72" s="118"/>
      <c r="F72" s="118"/>
      <c r="G72" s="118"/>
      <c r="H72" s="34"/>
      <c r="I72" s="119" t="s">
        <v>3</v>
      </c>
      <c r="J72" s="119"/>
      <c r="K72" s="119"/>
      <c r="L72" s="27"/>
    </row>
    <row r="73" spans="1:12" ht="24" customHeight="1" x14ac:dyDescent="0.5">
      <c r="A73" s="27"/>
      <c r="B73" s="27"/>
      <c r="D73" s="27"/>
      <c r="E73" s="120" t="s">
        <v>0</v>
      </c>
      <c r="F73" s="120"/>
      <c r="G73" s="120"/>
      <c r="H73" s="71"/>
      <c r="I73" s="120"/>
      <c r="J73" s="120"/>
      <c r="K73" s="120"/>
      <c r="L73" s="27"/>
    </row>
    <row r="74" spans="1:12" ht="24" customHeight="1" x14ac:dyDescent="0.5">
      <c r="A74" s="27"/>
      <c r="B74" s="27"/>
      <c r="D74" s="27"/>
      <c r="E74" s="114" t="s">
        <v>2</v>
      </c>
      <c r="F74" s="114"/>
      <c r="G74" s="114"/>
      <c r="H74" s="71"/>
      <c r="I74" s="114" t="s">
        <v>1</v>
      </c>
      <c r="J74" s="114"/>
      <c r="K74" s="114"/>
      <c r="L74" s="27"/>
    </row>
    <row r="75" spans="1:12" ht="24" customHeight="1" x14ac:dyDescent="0.5">
      <c r="A75" s="27"/>
      <c r="B75" s="88"/>
      <c r="D75" s="88"/>
      <c r="E75" s="73">
        <v>2019</v>
      </c>
      <c r="F75" s="67"/>
      <c r="G75" s="73">
        <v>2018</v>
      </c>
      <c r="H75" s="80"/>
      <c r="I75" s="73">
        <v>2019</v>
      </c>
      <c r="J75" s="67"/>
      <c r="K75" s="73">
        <v>2018</v>
      </c>
      <c r="L75" s="88"/>
    </row>
    <row r="76" spans="1:12" ht="24" customHeight="1" x14ac:dyDescent="0.5">
      <c r="A76" s="116" t="s">
        <v>107</v>
      </c>
      <c r="B76" s="116"/>
      <c r="C76" s="116"/>
      <c r="D76" s="116"/>
      <c r="E76" s="30"/>
      <c r="F76" s="30"/>
      <c r="G76" s="30"/>
      <c r="H76" s="34"/>
      <c r="I76" s="30"/>
      <c r="J76" s="30"/>
      <c r="K76" s="30"/>
      <c r="L76" s="27"/>
    </row>
    <row r="77" spans="1:12" ht="24" customHeight="1" x14ac:dyDescent="0.5">
      <c r="A77" s="8" t="s">
        <v>29</v>
      </c>
      <c r="B77" s="31"/>
      <c r="C77" s="78"/>
      <c r="D77" s="31"/>
      <c r="E77" s="20">
        <v>3006438290</v>
      </c>
      <c r="F77" s="94"/>
      <c r="G77" s="20">
        <v>2830656173</v>
      </c>
      <c r="H77" s="95"/>
      <c r="I77" s="20">
        <v>3006438290</v>
      </c>
      <c r="J77" s="94"/>
      <c r="K77" s="20">
        <v>2830656173</v>
      </c>
      <c r="L77" s="31"/>
    </row>
    <row r="78" spans="1:12" ht="24" customHeight="1" x14ac:dyDescent="0.5">
      <c r="A78" s="8" t="s">
        <v>125</v>
      </c>
      <c r="B78" s="31"/>
      <c r="C78" s="78"/>
      <c r="D78" s="31"/>
      <c r="E78" s="96">
        <v>-51088489</v>
      </c>
      <c r="F78" s="97"/>
      <c r="G78" s="96">
        <v>-199983304</v>
      </c>
      <c r="H78" s="98"/>
      <c r="I78" s="96">
        <v>-51088489</v>
      </c>
      <c r="J78" s="97"/>
      <c r="K78" s="96">
        <v>-199983304</v>
      </c>
      <c r="L78" s="31"/>
    </row>
    <row r="79" spans="1:12" ht="24" customHeight="1" x14ac:dyDescent="0.5">
      <c r="A79" s="8" t="s">
        <v>56</v>
      </c>
      <c r="B79" s="31"/>
      <c r="C79" s="78"/>
      <c r="D79" s="31"/>
      <c r="E79" s="97">
        <v>30505574</v>
      </c>
      <c r="F79" s="97"/>
      <c r="G79" s="97">
        <v>33421120</v>
      </c>
      <c r="H79" s="94"/>
      <c r="I79" s="97">
        <v>30505574</v>
      </c>
      <c r="J79" s="97"/>
      <c r="K79" s="97">
        <v>33421120</v>
      </c>
      <c r="L79" s="31"/>
    </row>
    <row r="80" spans="1:12" ht="24" customHeight="1" x14ac:dyDescent="0.5">
      <c r="A80" s="8" t="s">
        <v>54</v>
      </c>
      <c r="B80" s="31"/>
      <c r="C80" s="78"/>
      <c r="D80" s="31"/>
      <c r="E80" s="97">
        <v>58319027</v>
      </c>
      <c r="F80" s="97"/>
      <c r="G80" s="97">
        <v>53118665</v>
      </c>
      <c r="H80" s="94"/>
      <c r="I80" s="97">
        <v>58319027</v>
      </c>
      <c r="J80" s="97"/>
      <c r="K80" s="97">
        <v>53118665</v>
      </c>
      <c r="L80" s="31"/>
    </row>
    <row r="81" spans="1:12" ht="24" customHeight="1" x14ac:dyDescent="0.5">
      <c r="A81" s="32" t="s">
        <v>28</v>
      </c>
      <c r="B81" s="31"/>
      <c r="C81" s="78"/>
      <c r="D81" s="31"/>
      <c r="E81" s="97">
        <v>6015791</v>
      </c>
      <c r="F81" s="97"/>
      <c r="G81" s="97">
        <v>5580958</v>
      </c>
      <c r="H81" s="94"/>
      <c r="I81" s="97">
        <v>6015791</v>
      </c>
      <c r="J81" s="97"/>
      <c r="K81" s="97">
        <v>5580958</v>
      </c>
      <c r="L81" s="31"/>
    </row>
    <row r="82" spans="1:12" ht="24" customHeight="1" x14ac:dyDescent="0.5">
      <c r="A82" s="32" t="s">
        <v>108</v>
      </c>
      <c r="B82" s="33"/>
      <c r="C82" s="79"/>
      <c r="D82" s="33"/>
      <c r="E82" s="97"/>
      <c r="F82" s="97"/>
      <c r="G82" s="97"/>
      <c r="H82" s="94"/>
      <c r="I82" s="97"/>
      <c r="J82" s="97"/>
      <c r="K82" s="97"/>
      <c r="L82" s="33"/>
    </row>
    <row r="83" spans="1:12" ht="24" customHeight="1" x14ac:dyDescent="0.5">
      <c r="A83" s="32" t="s">
        <v>109</v>
      </c>
      <c r="B83" s="33"/>
      <c r="C83" s="79"/>
      <c r="D83" s="33"/>
      <c r="E83" s="97">
        <v>-1759776924</v>
      </c>
      <c r="F83" s="97"/>
      <c r="G83" s="97">
        <v>-1696899284</v>
      </c>
      <c r="H83" s="98"/>
      <c r="I83" s="97">
        <v>-1759776924</v>
      </c>
      <c r="J83" s="97"/>
      <c r="K83" s="97">
        <v>-1696899284</v>
      </c>
      <c r="L83" s="33"/>
    </row>
    <row r="84" spans="1:12" ht="24" customHeight="1" x14ac:dyDescent="0.5">
      <c r="A84" s="32" t="s">
        <v>92</v>
      </c>
      <c r="B84" s="33"/>
      <c r="C84" s="79"/>
      <c r="D84" s="33"/>
      <c r="E84" s="97">
        <v>-446387309</v>
      </c>
      <c r="F84" s="97"/>
      <c r="G84" s="97">
        <v>-455149511</v>
      </c>
      <c r="H84" s="94"/>
      <c r="I84" s="97">
        <v>-446387309</v>
      </c>
      <c r="J84" s="97"/>
      <c r="K84" s="97">
        <v>-455149511</v>
      </c>
      <c r="L84" s="33"/>
    </row>
    <row r="85" spans="1:12" ht="24" customHeight="1" x14ac:dyDescent="0.5">
      <c r="A85" s="7" t="s">
        <v>26</v>
      </c>
      <c r="B85" s="33"/>
      <c r="C85" s="79"/>
      <c r="D85" s="33"/>
      <c r="E85" s="97">
        <v>-260016583</v>
      </c>
      <c r="F85" s="97"/>
      <c r="G85" s="97">
        <v>-245226813</v>
      </c>
      <c r="H85" s="98"/>
      <c r="I85" s="97">
        <v>-260016583</v>
      </c>
      <c r="J85" s="97"/>
      <c r="K85" s="97">
        <v>-245226813</v>
      </c>
      <c r="L85" s="33"/>
    </row>
    <row r="86" spans="1:12" ht="24" customHeight="1" x14ac:dyDescent="0.5">
      <c r="A86" s="8" t="s">
        <v>27</v>
      </c>
      <c r="B86" s="33"/>
      <c r="C86" s="79"/>
      <c r="D86" s="33"/>
      <c r="E86" s="97">
        <v>-326854259</v>
      </c>
      <c r="F86" s="97"/>
      <c r="G86" s="97">
        <v>-263911054</v>
      </c>
      <c r="H86" s="94"/>
      <c r="I86" s="97">
        <v>-326854259</v>
      </c>
      <c r="J86" s="97"/>
      <c r="K86" s="97">
        <v>-263911054</v>
      </c>
      <c r="L86" s="33"/>
    </row>
    <row r="87" spans="1:12" ht="24" customHeight="1" x14ac:dyDescent="0.5">
      <c r="A87" s="8" t="s">
        <v>62</v>
      </c>
      <c r="B87" s="33"/>
      <c r="C87" s="79"/>
      <c r="D87" s="33"/>
      <c r="E87" s="97">
        <v>-20231850</v>
      </c>
      <c r="F87" s="97"/>
      <c r="G87" s="97">
        <v>493908</v>
      </c>
      <c r="H87" s="94"/>
      <c r="I87" s="97">
        <v>-20231850</v>
      </c>
      <c r="J87" s="97"/>
      <c r="K87" s="97">
        <v>493908</v>
      </c>
      <c r="L87" s="33"/>
    </row>
    <row r="88" spans="1:12" ht="24" customHeight="1" x14ac:dyDescent="0.5">
      <c r="A88" s="8" t="s">
        <v>110</v>
      </c>
      <c r="B88" s="33"/>
      <c r="C88" s="79"/>
      <c r="D88" s="33"/>
      <c r="E88" s="97">
        <v>-249664105</v>
      </c>
      <c r="F88" s="97"/>
      <c r="G88" s="97">
        <f>2809810804-2727299651</f>
        <v>82511153</v>
      </c>
      <c r="H88" s="94"/>
      <c r="I88" s="97">
        <v>-249664105</v>
      </c>
      <c r="J88" s="97"/>
      <c r="K88" s="97">
        <f>2809810804-2727299651</f>
        <v>82511153</v>
      </c>
      <c r="L88" s="33"/>
    </row>
    <row r="89" spans="1:12" ht="24" hidden="1" customHeight="1" x14ac:dyDescent="0.5">
      <c r="A89" s="8" t="s">
        <v>155</v>
      </c>
      <c r="B89" s="33"/>
      <c r="C89" s="79"/>
      <c r="D89" s="33"/>
      <c r="E89" s="97"/>
      <c r="F89" s="97"/>
      <c r="G89" s="97">
        <v>0</v>
      </c>
      <c r="H89" s="94"/>
      <c r="I89" s="97"/>
      <c r="J89" s="97"/>
      <c r="K89" s="97">
        <v>0</v>
      </c>
      <c r="L89" s="33"/>
    </row>
    <row r="90" spans="1:12" ht="24" customHeight="1" x14ac:dyDescent="0.5">
      <c r="A90" s="8" t="s">
        <v>111</v>
      </c>
      <c r="B90" s="33"/>
      <c r="C90" s="79"/>
      <c r="D90" s="33"/>
      <c r="E90" s="97">
        <v>-357771</v>
      </c>
      <c r="F90" s="97"/>
      <c r="G90" s="97">
        <f>-488360+566040</f>
        <v>77680</v>
      </c>
      <c r="H90" s="94"/>
      <c r="I90" s="97">
        <v>-357771</v>
      </c>
      <c r="J90" s="97"/>
      <c r="K90" s="97">
        <f>-488360+566040</f>
        <v>77680</v>
      </c>
      <c r="L90" s="33"/>
    </row>
    <row r="91" spans="1:12" ht="24" customHeight="1" x14ac:dyDescent="0.5">
      <c r="A91" s="8" t="s">
        <v>112</v>
      </c>
      <c r="B91" s="33"/>
      <c r="C91" s="79"/>
      <c r="D91" s="33"/>
      <c r="L91" s="33"/>
    </row>
    <row r="92" spans="1:12" ht="24" customHeight="1" x14ac:dyDescent="0.5">
      <c r="A92" s="8" t="s">
        <v>113</v>
      </c>
      <c r="B92" s="33"/>
      <c r="C92" s="79"/>
      <c r="D92" s="33"/>
      <c r="E92" s="97">
        <v>95000000</v>
      </c>
      <c r="F92" s="97"/>
      <c r="G92" s="97">
        <v>-45000000</v>
      </c>
      <c r="H92" s="94"/>
      <c r="I92" s="97">
        <v>95000000</v>
      </c>
      <c r="J92" s="97"/>
      <c r="K92" s="97">
        <v>-45000000</v>
      </c>
      <c r="L92" s="33"/>
    </row>
    <row r="93" spans="1:12" ht="24" customHeight="1" x14ac:dyDescent="0.5">
      <c r="A93" s="9" t="s">
        <v>156</v>
      </c>
      <c r="B93" s="33"/>
      <c r="C93" s="79"/>
      <c r="D93" s="33"/>
      <c r="E93" s="109">
        <f>SUM(E77:E92)</f>
        <v>81901392</v>
      </c>
      <c r="F93" s="97"/>
      <c r="G93" s="109">
        <f>SUM(G77:G92)</f>
        <v>99689691</v>
      </c>
      <c r="H93" s="94"/>
      <c r="I93" s="109">
        <f>SUM(I77:I92)</f>
        <v>81901392</v>
      </c>
      <c r="J93" s="97"/>
      <c r="K93" s="109">
        <f>SUM(K77:K92)</f>
        <v>99689691</v>
      </c>
      <c r="L93" s="33"/>
    </row>
    <row r="94" spans="1:12" ht="24" customHeight="1" x14ac:dyDescent="0.5">
      <c r="A94" s="9" t="s">
        <v>114</v>
      </c>
      <c r="B94" s="33"/>
      <c r="C94" s="79"/>
      <c r="D94" s="33"/>
      <c r="E94" s="101"/>
      <c r="F94" s="101"/>
      <c r="G94" s="101"/>
      <c r="H94" s="94"/>
      <c r="I94" s="101"/>
      <c r="J94" s="101"/>
      <c r="K94" s="101"/>
      <c r="L94" s="33"/>
    </row>
    <row r="95" spans="1:12" ht="24" customHeight="1" x14ac:dyDescent="0.5">
      <c r="A95" s="8" t="s">
        <v>115</v>
      </c>
      <c r="B95" s="33"/>
      <c r="C95" s="79"/>
      <c r="D95" s="33"/>
      <c r="E95" s="97">
        <v>-3016845</v>
      </c>
      <c r="F95" s="97"/>
      <c r="G95" s="97">
        <v>-1880221</v>
      </c>
      <c r="H95" s="94"/>
      <c r="I95" s="97">
        <v>-3016845</v>
      </c>
      <c r="J95" s="97"/>
      <c r="K95" s="97">
        <v>-1880221</v>
      </c>
      <c r="L95" s="33"/>
    </row>
    <row r="96" spans="1:12" ht="24" customHeight="1" x14ac:dyDescent="0.5">
      <c r="A96" s="8" t="s">
        <v>116</v>
      </c>
      <c r="B96" s="33"/>
      <c r="C96" s="79"/>
      <c r="D96" s="33"/>
      <c r="E96" s="97">
        <v>-150006</v>
      </c>
      <c r="F96" s="97"/>
      <c r="G96" s="97">
        <v>-32826600</v>
      </c>
      <c r="H96" s="99"/>
      <c r="I96" s="97">
        <v>-150006</v>
      </c>
      <c r="J96" s="97"/>
      <c r="K96" s="97">
        <v>-32826600</v>
      </c>
      <c r="L96" s="33"/>
    </row>
    <row r="97" spans="1:12" ht="24" customHeight="1" x14ac:dyDescent="0.5">
      <c r="A97" s="27" t="s">
        <v>117</v>
      </c>
      <c r="B97" s="33"/>
      <c r="C97" s="79"/>
      <c r="D97" s="33"/>
      <c r="E97" s="97">
        <v>639587</v>
      </c>
      <c r="F97" s="97"/>
      <c r="G97" s="97">
        <v>649310</v>
      </c>
      <c r="H97" s="99"/>
      <c r="I97" s="97">
        <v>639587</v>
      </c>
      <c r="J97" s="97"/>
      <c r="K97" s="97">
        <v>649310</v>
      </c>
      <c r="L97" s="33"/>
    </row>
    <row r="98" spans="1:12" ht="24" customHeight="1" x14ac:dyDescent="0.5">
      <c r="A98" s="9" t="s">
        <v>31</v>
      </c>
      <c r="B98" s="33"/>
      <c r="C98" s="79"/>
      <c r="D98" s="33"/>
      <c r="E98" s="109">
        <f>SUM(E95:E97)</f>
        <v>-2527264</v>
      </c>
      <c r="F98" s="97"/>
      <c r="G98" s="109">
        <f>SUM(G95:G97)</f>
        <v>-34057511</v>
      </c>
      <c r="H98" s="94"/>
      <c r="I98" s="109">
        <f>SUM(I95:I97)</f>
        <v>-2527264</v>
      </c>
      <c r="J98" s="97"/>
      <c r="K98" s="109">
        <f>SUM(K95:K97)</f>
        <v>-34057511</v>
      </c>
      <c r="L98" s="33"/>
    </row>
    <row r="99" spans="1:12" ht="24" customHeight="1" x14ac:dyDescent="0.5">
      <c r="A99" s="9" t="s">
        <v>118</v>
      </c>
      <c r="B99" s="33"/>
      <c r="C99" s="79"/>
      <c r="D99" s="33"/>
      <c r="E99" s="110"/>
      <c r="F99" s="97"/>
      <c r="G99" s="110"/>
      <c r="H99" s="94"/>
      <c r="I99" s="110"/>
      <c r="J99" s="97"/>
      <c r="K99" s="110"/>
      <c r="L99" s="33"/>
    </row>
    <row r="100" spans="1:12" ht="24" customHeight="1" x14ac:dyDescent="0.5">
      <c r="A100" s="8" t="s">
        <v>119</v>
      </c>
      <c r="B100" s="33"/>
      <c r="C100" s="79"/>
      <c r="D100" s="33"/>
      <c r="E100" s="100">
        <v>14980</v>
      </c>
      <c r="F100" s="97"/>
      <c r="G100" s="100">
        <v>14573</v>
      </c>
      <c r="H100" s="94"/>
      <c r="I100" s="100">
        <v>14980</v>
      </c>
      <c r="J100" s="97"/>
      <c r="K100" s="100">
        <v>14573</v>
      </c>
      <c r="L100" s="33"/>
    </row>
    <row r="101" spans="1:12" ht="24" customHeight="1" x14ac:dyDescent="0.5">
      <c r="A101" s="8" t="s">
        <v>120</v>
      </c>
      <c r="B101" s="33"/>
      <c r="C101" s="79"/>
      <c r="D101" s="33"/>
      <c r="E101" s="100">
        <v>-8186329</v>
      </c>
      <c r="F101" s="97"/>
      <c r="G101" s="100">
        <v>-7160815</v>
      </c>
      <c r="H101" s="94"/>
      <c r="I101" s="100">
        <v>-8186329</v>
      </c>
      <c r="J101" s="97"/>
      <c r="K101" s="100">
        <v>-7160815</v>
      </c>
      <c r="L101" s="33"/>
    </row>
    <row r="102" spans="1:12" ht="24" customHeight="1" x14ac:dyDescent="0.5">
      <c r="A102" s="8" t="s">
        <v>121</v>
      </c>
      <c r="B102" s="33"/>
      <c r="C102" s="79"/>
      <c r="D102" s="33"/>
      <c r="E102" s="100">
        <v>-50999928</v>
      </c>
      <c r="F102" s="97"/>
      <c r="G102" s="100">
        <v>-49499928</v>
      </c>
      <c r="H102" s="94"/>
      <c r="I102" s="100">
        <v>-50999928</v>
      </c>
      <c r="J102" s="97"/>
      <c r="K102" s="100">
        <v>-49499928</v>
      </c>
      <c r="L102" s="33"/>
    </row>
    <row r="103" spans="1:12" ht="24" customHeight="1" x14ac:dyDescent="0.5">
      <c r="A103" s="9" t="s">
        <v>97</v>
      </c>
      <c r="B103" s="33"/>
      <c r="C103" s="79"/>
      <c r="D103" s="33"/>
      <c r="E103" s="109">
        <f>SUM(E100:E102)</f>
        <v>-59171277</v>
      </c>
      <c r="F103" s="97"/>
      <c r="G103" s="109">
        <f>SUM(G100:G102)</f>
        <v>-56646170</v>
      </c>
      <c r="H103" s="94"/>
      <c r="I103" s="109">
        <f>SUM(I100:I102)</f>
        <v>-59171277</v>
      </c>
      <c r="J103" s="97"/>
      <c r="K103" s="109">
        <f>SUM(K100:K102)</f>
        <v>-56646170</v>
      </c>
      <c r="L103" s="33"/>
    </row>
    <row r="104" spans="1:12" ht="24" customHeight="1" x14ac:dyDescent="0.5">
      <c r="A104" s="9" t="s">
        <v>181</v>
      </c>
      <c r="B104" s="32"/>
      <c r="C104" s="79"/>
      <c r="D104" s="32"/>
      <c r="E104" s="101">
        <f>+E98+E93+E103</f>
        <v>20202851</v>
      </c>
      <c r="F104" s="101"/>
      <c r="G104" s="101">
        <f>+G98+G93+G103</f>
        <v>8986010</v>
      </c>
      <c r="H104" s="101"/>
      <c r="I104" s="101">
        <f>+I98+I93+I103</f>
        <v>20202851</v>
      </c>
      <c r="J104" s="101"/>
      <c r="K104" s="101">
        <f>+K98+K93+K103</f>
        <v>8986010</v>
      </c>
      <c r="L104" s="32"/>
    </row>
    <row r="105" spans="1:12" ht="24" customHeight="1" x14ac:dyDescent="0.5">
      <c r="A105" s="8" t="s">
        <v>130</v>
      </c>
      <c r="B105" s="32"/>
      <c r="C105" s="79"/>
      <c r="D105" s="32"/>
      <c r="E105" s="101">
        <f>BS!G10</f>
        <v>119443830</v>
      </c>
      <c r="F105" s="101"/>
      <c r="G105" s="101">
        <v>110457820</v>
      </c>
      <c r="H105" s="101"/>
      <c r="I105" s="101">
        <f>BS!K10</f>
        <v>119443830</v>
      </c>
      <c r="J105" s="101"/>
      <c r="K105" s="101">
        <v>110457820</v>
      </c>
      <c r="L105" s="32"/>
    </row>
    <row r="106" spans="1:12" ht="24" customHeight="1" thickBot="1" x14ac:dyDescent="0.55000000000000004">
      <c r="A106" s="9" t="s">
        <v>131</v>
      </c>
      <c r="B106" s="32"/>
      <c r="C106" s="79"/>
      <c r="D106" s="32"/>
      <c r="E106" s="111">
        <f>SUM(E104:E105)</f>
        <v>139646681</v>
      </c>
      <c r="F106" s="101"/>
      <c r="G106" s="111">
        <f>SUM(G104:G105)</f>
        <v>119443830</v>
      </c>
      <c r="H106" s="101"/>
      <c r="I106" s="111">
        <f>SUM(I104:I105)</f>
        <v>139646681</v>
      </c>
      <c r="J106" s="101"/>
      <c r="K106" s="111">
        <f>SUM(K104:K105)</f>
        <v>119443830</v>
      </c>
      <c r="L106" s="32"/>
    </row>
    <row r="107" spans="1:12" s="34" customFormat="1" ht="24" customHeight="1" thickTop="1" x14ac:dyDescent="0.5">
      <c r="B107" s="32"/>
      <c r="C107" s="32"/>
      <c r="D107" s="32"/>
      <c r="E107" s="66"/>
      <c r="F107" s="66"/>
      <c r="G107" s="66"/>
      <c r="H107" s="66"/>
      <c r="I107" s="66"/>
      <c r="J107" s="66"/>
      <c r="K107" s="66"/>
      <c r="L107" s="32"/>
    </row>
    <row r="108" spans="1:12" s="2" customFormat="1" ht="24" customHeight="1" x14ac:dyDescent="0.5">
      <c r="A108" s="2" t="s">
        <v>10</v>
      </c>
      <c r="C108" s="1"/>
      <c r="H108" s="8"/>
    </row>
  </sheetData>
  <mergeCells count="25">
    <mergeCell ref="A1:G1"/>
    <mergeCell ref="A3:G3"/>
    <mergeCell ref="E4:G4"/>
    <mergeCell ref="I4:K4"/>
    <mergeCell ref="E5:G5"/>
    <mergeCell ref="I5:K5"/>
    <mergeCell ref="E6:G6"/>
    <mergeCell ref="I6:K6"/>
    <mergeCell ref="A37:G37"/>
    <mergeCell ref="A39:G39"/>
    <mergeCell ref="I73:K73"/>
    <mergeCell ref="E40:G40"/>
    <mergeCell ref="I40:K40"/>
    <mergeCell ref="E41:G41"/>
    <mergeCell ref="I41:K41"/>
    <mergeCell ref="E42:G42"/>
    <mergeCell ref="I42:K42"/>
    <mergeCell ref="A76:D76"/>
    <mergeCell ref="A69:G69"/>
    <mergeCell ref="A71:G71"/>
    <mergeCell ref="E72:G72"/>
    <mergeCell ref="I72:K72"/>
    <mergeCell ref="E73:G73"/>
    <mergeCell ref="E74:G74"/>
    <mergeCell ref="I74:K74"/>
  </mergeCells>
  <pageMargins left="0.86614173228346458" right="0.47244094488188981" top="0.78740157480314965" bottom="0" header="0.31496062992125984" footer="0.31496062992125984"/>
  <pageSetup paperSize="9" scale="72" orientation="portrait" r:id="rId1"/>
  <headerFooter alignWithMargins="0"/>
  <rowBreaks count="2" manualBreakCount="2">
    <brk id="36" max="11" man="1"/>
    <brk id="6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1"/>
  <sheetViews>
    <sheetView showGridLines="0" view="pageBreakPreview" topLeftCell="A13" zoomScale="55" zoomScaleNormal="70" zoomScaleSheetLayoutView="55" workbookViewId="0">
      <selection activeCell="T13" sqref="T1:Z1048576"/>
    </sheetView>
  </sheetViews>
  <sheetFormatPr defaultRowHeight="24" customHeight="1" x14ac:dyDescent="0.5"/>
  <cols>
    <col min="1" max="1" width="40" style="41" customWidth="1"/>
    <col min="2" max="2" width="1" style="42" customWidth="1"/>
    <col min="3" max="3" width="16.28515625" style="43" customWidth="1"/>
    <col min="4" max="4" width="1.42578125" style="42" customWidth="1"/>
    <col min="5" max="5" width="16.28515625" style="43" customWidth="1"/>
    <col min="6" max="6" width="1.42578125" style="42" customWidth="1"/>
    <col min="7" max="7" width="16.28515625" style="43" customWidth="1"/>
    <col min="8" max="8" width="1.42578125" style="42" customWidth="1"/>
    <col min="9" max="9" width="16.28515625" style="43" customWidth="1"/>
    <col min="10" max="10" width="1.42578125" style="42" customWidth="1"/>
    <col min="11" max="11" width="17.42578125" style="43" customWidth="1"/>
    <col min="12" max="12" width="1.42578125" style="43" customWidth="1"/>
    <col min="13" max="13" width="19.140625" style="43" customWidth="1"/>
    <col min="14" max="14" width="1.7109375" style="43" customWidth="1"/>
    <col min="15" max="15" width="19.140625" style="43" customWidth="1"/>
    <col min="16" max="16" width="1.42578125" style="43" customWidth="1"/>
    <col min="17" max="17" width="16.140625" style="43" customWidth="1"/>
    <col min="18" max="18" width="1.42578125" style="42" customWidth="1"/>
    <col min="19" max="19" width="18.42578125" style="43" customWidth="1"/>
    <col min="20" max="16384" width="9.140625" style="43"/>
  </cols>
  <sheetData>
    <row r="1" spans="1:19" ht="24" customHeight="1" x14ac:dyDescent="0.5">
      <c r="A1" s="113" t="s">
        <v>47</v>
      </c>
      <c r="B1" s="113"/>
      <c r="C1" s="113"/>
      <c r="D1" s="113"/>
      <c r="E1" s="113"/>
      <c r="F1" s="45"/>
      <c r="G1" s="13"/>
      <c r="H1" s="45"/>
      <c r="I1" s="13"/>
      <c r="J1" s="45"/>
      <c r="K1" s="13"/>
      <c r="L1" s="13"/>
      <c r="M1" s="13"/>
      <c r="N1" s="13"/>
      <c r="O1" s="13"/>
      <c r="P1" s="13"/>
      <c r="Q1" s="13"/>
      <c r="R1" s="45"/>
      <c r="S1" s="72"/>
    </row>
    <row r="2" spans="1:19" ht="24" customHeight="1" x14ac:dyDescent="0.5">
      <c r="A2" s="46" t="s">
        <v>82</v>
      </c>
      <c r="B2" s="47"/>
      <c r="C2" s="46"/>
      <c r="D2" s="47"/>
      <c r="E2" s="46"/>
      <c r="F2" s="47"/>
      <c r="G2" s="46"/>
      <c r="H2" s="47"/>
      <c r="I2" s="46"/>
      <c r="J2" s="47"/>
      <c r="K2" s="46"/>
      <c r="L2" s="46"/>
      <c r="M2" s="46"/>
      <c r="N2" s="46"/>
      <c r="O2" s="46"/>
      <c r="P2" s="46"/>
      <c r="R2" s="47"/>
    </row>
    <row r="3" spans="1:19" ht="24" customHeight="1" x14ac:dyDescent="0.5">
      <c r="A3" s="113" t="s">
        <v>170</v>
      </c>
      <c r="B3" s="113"/>
      <c r="C3" s="113"/>
      <c r="D3" s="113"/>
      <c r="E3" s="113"/>
      <c r="F3" s="113"/>
      <c r="G3" s="113"/>
      <c r="H3" s="47"/>
      <c r="I3" s="46"/>
      <c r="J3" s="47"/>
      <c r="K3" s="46"/>
      <c r="L3" s="46"/>
      <c r="M3" s="46"/>
      <c r="N3" s="46"/>
      <c r="O3" s="46"/>
      <c r="P3" s="46"/>
      <c r="Q3" s="46"/>
      <c r="R3" s="47"/>
      <c r="S3" s="46"/>
    </row>
    <row r="4" spans="1:19" ht="24" customHeight="1" x14ac:dyDescent="0.5">
      <c r="A4" s="48"/>
      <c r="B4" s="48"/>
      <c r="C4" s="48"/>
      <c r="D4" s="48"/>
      <c r="E4" s="48"/>
      <c r="F4" s="47"/>
      <c r="G4" s="46"/>
      <c r="H4" s="47"/>
      <c r="I4" s="46"/>
      <c r="J4" s="47"/>
      <c r="K4" s="46"/>
      <c r="L4" s="46"/>
      <c r="M4" s="46"/>
      <c r="N4" s="46"/>
      <c r="O4" s="46"/>
      <c r="P4" s="46"/>
      <c r="Q4" s="44"/>
      <c r="R4" s="47"/>
      <c r="S4" s="44" t="s">
        <v>3</v>
      </c>
    </row>
    <row r="5" spans="1:19" ht="24" customHeight="1" x14ac:dyDescent="0.5">
      <c r="A5" s="48"/>
      <c r="B5" s="45"/>
      <c r="C5" s="122" t="s">
        <v>34</v>
      </c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</row>
    <row r="6" spans="1:19" ht="24" customHeight="1" x14ac:dyDescent="0.5">
      <c r="A6" s="48"/>
      <c r="B6" s="48"/>
      <c r="C6" s="48"/>
      <c r="D6" s="48"/>
      <c r="E6" s="48"/>
      <c r="F6" s="47"/>
      <c r="G6" s="46"/>
      <c r="H6" s="47"/>
      <c r="I6" s="46"/>
      <c r="J6" s="47"/>
      <c r="K6" s="46"/>
      <c r="L6" s="42"/>
      <c r="M6" s="121" t="s">
        <v>40</v>
      </c>
      <c r="N6" s="121"/>
      <c r="O6" s="121"/>
      <c r="P6" s="121"/>
      <c r="Q6" s="121"/>
      <c r="R6" s="47"/>
      <c r="S6" s="44"/>
    </row>
    <row r="7" spans="1:19" ht="24" customHeight="1" x14ac:dyDescent="0.5">
      <c r="A7" s="50"/>
      <c r="B7" s="51"/>
      <c r="C7" s="50"/>
      <c r="D7" s="51"/>
      <c r="E7" s="50"/>
      <c r="F7" s="51"/>
      <c r="G7" s="50"/>
      <c r="H7" s="51"/>
      <c r="I7" s="50"/>
      <c r="J7" s="51"/>
      <c r="K7" s="50"/>
      <c r="L7" s="51"/>
      <c r="M7" s="51" t="s">
        <v>147</v>
      </c>
      <c r="N7" s="51"/>
      <c r="O7" s="51" t="s">
        <v>166</v>
      </c>
      <c r="P7" s="51"/>
      <c r="Q7" s="50"/>
      <c r="R7" s="51"/>
    </row>
    <row r="8" spans="1:19" ht="24" customHeight="1" x14ac:dyDescent="0.5">
      <c r="C8" s="50" t="s">
        <v>35</v>
      </c>
      <c r="G8" s="121" t="s">
        <v>19</v>
      </c>
      <c r="H8" s="121"/>
      <c r="I8" s="121"/>
      <c r="J8" s="121"/>
      <c r="K8" s="121"/>
      <c r="L8" s="50"/>
      <c r="M8" s="50" t="s">
        <v>148</v>
      </c>
      <c r="N8" s="50"/>
      <c r="O8" s="50" t="s">
        <v>165</v>
      </c>
      <c r="P8" s="50"/>
      <c r="Q8" s="50" t="s">
        <v>44</v>
      </c>
    </row>
    <row r="9" spans="1:19" s="50" customFormat="1" ht="24" customHeight="1" x14ac:dyDescent="0.5">
      <c r="A9" s="41"/>
      <c r="B9" s="51"/>
      <c r="C9" s="50" t="s">
        <v>70</v>
      </c>
      <c r="D9" s="51"/>
      <c r="F9" s="51"/>
      <c r="G9" s="121" t="s">
        <v>37</v>
      </c>
      <c r="H9" s="121"/>
      <c r="I9" s="121"/>
      <c r="J9" s="42"/>
      <c r="K9" s="51"/>
      <c r="M9" s="50" t="s">
        <v>149</v>
      </c>
      <c r="O9" s="50" t="s">
        <v>73</v>
      </c>
      <c r="Q9" s="50" t="s">
        <v>45</v>
      </c>
      <c r="R9" s="51"/>
    </row>
    <row r="10" spans="1:19" s="50" customFormat="1" ht="24" customHeight="1" x14ac:dyDescent="0.5">
      <c r="A10" s="41"/>
      <c r="B10" s="51"/>
      <c r="C10" s="49" t="s">
        <v>36</v>
      </c>
      <c r="D10" s="51"/>
      <c r="E10" s="49" t="s">
        <v>18</v>
      </c>
      <c r="F10" s="51"/>
      <c r="G10" s="49" t="s">
        <v>77</v>
      </c>
      <c r="H10" s="51"/>
      <c r="I10" s="49" t="s">
        <v>38</v>
      </c>
      <c r="J10" s="51"/>
      <c r="K10" s="49" t="s">
        <v>39</v>
      </c>
      <c r="L10" s="51"/>
      <c r="M10" s="49" t="s">
        <v>150</v>
      </c>
      <c r="N10" s="51"/>
      <c r="O10" s="49" t="s">
        <v>49</v>
      </c>
      <c r="P10" s="51"/>
      <c r="Q10" s="49" t="s">
        <v>46</v>
      </c>
      <c r="R10" s="51"/>
      <c r="S10" s="49" t="s">
        <v>74</v>
      </c>
    </row>
    <row r="11" spans="1:19" ht="24" customHeight="1" x14ac:dyDescent="0.5">
      <c r="A11" s="52" t="s">
        <v>162</v>
      </c>
      <c r="C11" s="23">
        <v>330000000</v>
      </c>
      <c r="D11" s="23"/>
      <c r="E11" s="23">
        <v>647245520</v>
      </c>
      <c r="F11" s="23"/>
      <c r="G11" s="23">
        <v>33000000</v>
      </c>
      <c r="H11" s="23"/>
      <c r="I11" s="23">
        <v>20000000</v>
      </c>
      <c r="J11" s="23"/>
      <c r="K11" s="23">
        <v>1058789835</v>
      </c>
      <c r="L11" s="23"/>
      <c r="M11" s="23">
        <v>-2291026</v>
      </c>
      <c r="N11" s="23"/>
      <c r="O11" s="23">
        <v>85677135</v>
      </c>
      <c r="P11" s="23"/>
      <c r="Q11" s="23">
        <f>SUM(L11:O11)</f>
        <v>83386109</v>
      </c>
      <c r="R11" s="23"/>
      <c r="S11" s="23">
        <f>SUM(C11:K11,Q11)</f>
        <v>2172421464</v>
      </c>
    </row>
    <row r="12" spans="1:19" ht="24" customHeight="1" x14ac:dyDescent="0.5">
      <c r="A12" s="41" t="s">
        <v>184</v>
      </c>
      <c r="C12" s="23">
        <v>10000000</v>
      </c>
      <c r="D12" s="23"/>
      <c r="E12" s="23">
        <v>14573</v>
      </c>
      <c r="F12" s="23"/>
      <c r="G12" s="23">
        <v>0</v>
      </c>
      <c r="H12" s="23"/>
      <c r="I12" s="23">
        <v>0</v>
      </c>
      <c r="J12" s="23"/>
      <c r="K12" s="23">
        <v>0</v>
      </c>
      <c r="L12" s="23"/>
      <c r="M12" s="23">
        <v>0</v>
      </c>
      <c r="N12" s="23"/>
      <c r="O12" s="23">
        <v>0</v>
      </c>
      <c r="P12" s="23"/>
      <c r="Q12" s="23">
        <f>SUM(L12:O12)</f>
        <v>0</v>
      </c>
      <c r="R12" s="23"/>
      <c r="S12" s="23">
        <f>SUM(C12:K12,Q12)</f>
        <v>10014573</v>
      </c>
    </row>
    <row r="13" spans="1:19" ht="24" customHeight="1" x14ac:dyDescent="0.5">
      <c r="A13" s="41" t="s">
        <v>167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19" ht="24" customHeight="1" x14ac:dyDescent="0.5">
      <c r="A14" s="41" t="s">
        <v>168</v>
      </c>
      <c r="C14" s="23">
        <v>0</v>
      </c>
      <c r="D14" s="23"/>
      <c r="E14" s="23">
        <v>0</v>
      </c>
      <c r="F14" s="23"/>
      <c r="G14" s="23">
        <v>1000000</v>
      </c>
      <c r="H14" s="23"/>
      <c r="I14" s="23">
        <v>0</v>
      </c>
      <c r="J14" s="23"/>
      <c r="K14" s="23">
        <v>-1000000</v>
      </c>
      <c r="L14" s="23"/>
      <c r="M14" s="23">
        <v>0</v>
      </c>
      <c r="N14" s="23"/>
      <c r="O14" s="23">
        <v>0</v>
      </c>
      <c r="P14" s="23"/>
      <c r="Q14" s="23">
        <f>SUM(L14:O14)</f>
        <v>0</v>
      </c>
      <c r="R14" s="23"/>
      <c r="S14" s="23">
        <f>SUM(C14:K14,Q14)</f>
        <v>0</v>
      </c>
    </row>
    <row r="15" spans="1:19" ht="24" customHeight="1" x14ac:dyDescent="0.5">
      <c r="A15" s="43" t="s">
        <v>153</v>
      </c>
      <c r="C15" s="23">
        <v>0</v>
      </c>
      <c r="D15" s="23"/>
      <c r="E15" s="23">
        <v>0</v>
      </c>
      <c r="F15" s="23"/>
      <c r="G15" s="23">
        <v>0</v>
      </c>
      <c r="H15" s="23"/>
      <c r="I15" s="23">
        <v>0</v>
      </c>
      <c r="J15" s="23"/>
      <c r="K15" s="23">
        <v>-59499928</v>
      </c>
      <c r="L15" s="23"/>
      <c r="M15" s="23">
        <v>0</v>
      </c>
      <c r="N15" s="23"/>
      <c r="O15" s="23">
        <v>0</v>
      </c>
      <c r="P15" s="23"/>
      <c r="Q15" s="23">
        <f>SUM(L15:O15)</f>
        <v>0</v>
      </c>
      <c r="R15" s="23"/>
      <c r="S15" s="23">
        <f>SUM(C15:K15,Q15)</f>
        <v>-59499928</v>
      </c>
    </row>
    <row r="16" spans="1:19" ht="24" customHeight="1" x14ac:dyDescent="0.5">
      <c r="A16" s="41" t="s">
        <v>128</v>
      </c>
      <c r="C16" s="23">
        <v>0</v>
      </c>
      <c r="D16" s="23"/>
      <c r="E16" s="23">
        <v>0</v>
      </c>
      <c r="F16" s="23"/>
      <c r="G16" s="23">
        <v>0</v>
      </c>
      <c r="H16" s="23"/>
      <c r="I16" s="23">
        <v>0</v>
      </c>
      <c r="J16" s="23"/>
      <c r="K16" s="23">
        <v>86510021</v>
      </c>
      <c r="L16" s="23"/>
      <c r="M16" s="23">
        <v>0</v>
      </c>
      <c r="N16" s="23"/>
      <c r="O16" s="23">
        <v>0</v>
      </c>
      <c r="P16" s="23"/>
      <c r="Q16" s="23">
        <f>SUM(L16:O16)</f>
        <v>0</v>
      </c>
      <c r="R16" s="23"/>
      <c r="S16" s="23">
        <f>SUM(C16:K16,Q16)</f>
        <v>86510021</v>
      </c>
    </row>
    <row r="17" spans="1:19" ht="24" customHeight="1" x14ac:dyDescent="0.5">
      <c r="A17" s="41" t="s">
        <v>41</v>
      </c>
      <c r="D17" s="43"/>
      <c r="F17" s="43"/>
      <c r="H17" s="43"/>
      <c r="J17" s="43"/>
      <c r="R17" s="43"/>
    </row>
    <row r="18" spans="1:19" ht="24" customHeight="1" x14ac:dyDescent="0.5">
      <c r="A18" s="43" t="s">
        <v>132</v>
      </c>
      <c r="C18" s="23">
        <v>0</v>
      </c>
      <c r="D18" s="23"/>
      <c r="E18" s="23">
        <v>0</v>
      </c>
      <c r="F18" s="23"/>
      <c r="G18" s="23">
        <v>0</v>
      </c>
      <c r="H18" s="23"/>
      <c r="I18" s="23">
        <v>0</v>
      </c>
      <c r="J18" s="23"/>
      <c r="K18" s="23">
        <v>-484977</v>
      </c>
      <c r="L18" s="23"/>
      <c r="M18" s="23">
        <v>-311627</v>
      </c>
      <c r="N18" s="23"/>
      <c r="O18" s="23">
        <v>-101474784</v>
      </c>
      <c r="P18" s="23"/>
      <c r="Q18" s="23">
        <f>SUM(L18:O18)</f>
        <v>-101786411</v>
      </c>
      <c r="R18" s="23"/>
      <c r="S18" s="23">
        <f>SUM(C18:K18,Q18)</f>
        <v>-102271388</v>
      </c>
    </row>
    <row r="19" spans="1:19" ht="24" customHeight="1" thickBot="1" x14ac:dyDescent="0.55000000000000004">
      <c r="A19" s="52" t="s">
        <v>158</v>
      </c>
      <c r="C19" s="90">
        <f>SUM(C11:C18)</f>
        <v>340000000</v>
      </c>
      <c r="D19" s="23"/>
      <c r="E19" s="90">
        <f>SUM(E11:E18)</f>
        <v>647260093</v>
      </c>
      <c r="F19" s="23"/>
      <c r="G19" s="90">
        <f>SUM(G11:G18)</f>
        <v>34000000</v>
      </c>
      <c r="H19" s="23"/>
      <c r="I19" s="90">
        <f>SUM(I11:I18)</f>
        <v>20000000</v>
      </c>
      <c r="J19" s="23"/>
      <c r="K19" s="90">
        <f>SUM(K11:K18)</f>
        <v>1084314951</v>
      </c>
      <c r="L19" s="23"/>
      <c r="M19" s="90">
        <f>SUM(M11:M18)</f>
        <v>-2602653</v>
      </c>
      <c r="N19" s="23"/>
      <c r="O19" s="90">
        <f>SUM(O11:O18)</f>
        <v>-15797649</v>
      </c>
      <c r="P19" s="23"/>
      <c r="Q19" s="90">
        <f>SUM(Q11:Q18)</f>
        <v>-18400302</v>
      </c>
      <c r="R19" s="23"/>
      <c r="S19" s="90">
        <f>SUM(S11:S18)</f>
        <v>2107174742</v>
      </c>
    </row>
    <row r="20" spans="1:19" ht="24" customHeight="1" thickTop="1" x14ac:dyDescent="0.5"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 ht="24" customHeight="1" x14ac:dyDescent="0.5">
      <c r="A21" s="52" t="s">
        <v>172</v>
      </c>
      <c r="C21" s="23">
        <f>C19</f>
        <v>340000000</v>
      </c>
      <c r="D21" s="23"/>
      <c r="E21" s="23">
        <f>E19</f>
        <v>647260093</v>
      </c>
      <c r="F21" s="23"/>
      <c r="G21" s="23">
        <f>G19</f>
        <v>34000000</v>
      </c>
      <c r="H21" s="23"/>
      <c r="I21" s="23">
        <f>I19</f>
        <v>20000000</v>
      </c>
      <c r="J21" s="23"/>
      <c r="K21" s="23">
        <f>K19</f>
        <v>1084314951</v>
      </c>
      <c r="L21" s="23"/>
      <c r="M21" s="23">
        <f>M19</f>
        <v>-2602653</v>
      </c>
      <c r="N21" s="23"/>
      <c r="O21" s="23">
        <f>O19</f>
        <v>-15797649</v>
      </c>
      <c r="P21" s="23"/>
      <c r="Q21" s="23">
        <f>SUM(M21:O21)</f>
        <v>-18400302</v>
      </c>
      <c r="R21" s="23"/>
      <c r="S21" s="23">
        <f>SUM(C21:K21,Q21)</f>
        <v>2107174742</v>
      </c>
    </row>
    <row r="22" spans="1:19" ht="24" customHeight="1" x14ac:dyDescent="0.5">
      <c r="A22" s="41" t="s">
        <v>163</v>
      </c>
      <c r="C22" s="23">
        <v>10000000</v>
      </c>
      <c r="D22" s="23"/>
      <c r="E22" s="23">
        <v>14980</v>
      </c>
      <c r="F22" s="23"/>
      <c r="G22" s="23">
        <v>0</v>
      </c>
      <c r="H22" s="23"/>
      <c r="I22" s="23">
        <v>0</v>
      </c>
      <c r="J22" s="23"/>
      <c r="K22" s="23">
        <v>0</v>
      </c>
      <c r="L22" s="23"/>
      <c r="M22" s="23">
        <v>0</v>
      </c>
      <c r="N22" s="23"/>
      <c r="O22" s="23">
        <v>0</v>
      </c>
      <c r="P22" s="23"/>
      <c r="Q22" s="23">
        <f>SUM(M22:O22)</f>
        <v>0</v>
      </c>
      <c r="R22" s="23"/>
      <c r="S22" s="23">
        <f>SUM(C22:K22,Q22)</f>
        <v>10014980</v>
      </c>
    </row>
    <row r="23" spans="1:19" ht="24" customHeight="1" x14ac:dyDescent="0.5">
      <c r="A23" s="41" t="s">
        <v>167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 ht="24" customHeight="1" x14ac:dyDescent="0.5">
      <c r="A24" s="41" t="s">
        <v>168</v>
      </c>
      <c r="C24" s="23">
        <v>0</v>
      </c>
      <c r="D24" s="23"/>
      <c r="E24" s="23">
        <v>0</v>
      </c>
      <c r="F24" s="23"/>
      <c r="G24" s="23">
        <v>1000000</v>
      </c>
      <c r="H24" s="23"/>
      <c r="I24" s="23">
        <v>0</v>
      </c>
      <c r="J24" s="23"/>
      <c r="K24" s="23">
        <v>-1000000</v>
      </c>
      <c r="L24" s="23"/>
      <c r="M24" s="23">
        <v>0</v>
      </c>
      <c r="N24" s="23"/>
      <c r="O24" s="23">
        <v>0</v>
      </c>
      <c r="P24" s="23"/>
      <c r="Q24" s="23">
        <v>0</v>
      </c>
      <c r="R24" s="23"/>
      <c r="S24" s="23">
        <f>SUM(C24:K24,Q24)</f>
        <v>0</v>
      </c>
    </row>
    <row r="25" spans="1:19" ht="24" customHeight="1" x14ac:dyDescent="0.5">
      <c r="A25" s="43" t="s">
        <v>153</v>
      </c>
      <c r="C25" s="23">
        <v>0</v>
      </c>
      <c r="D25" s="23"/>
      <c r="E25" s="23">
        <v>0</v>
      </c>
      <c r="F25" s="23"/>
      <c r="G25" s="23">
        <v>0</v>
      </c>
      <c r="H25" s="23"/>
      <c r="I25" s="23">
        <v>0</v>
      </c>
      <c r="J25" s="23"/>
      <c r="K25" s="23">
        <v>-60999928</v>
      </c>
      <c r="L25" s="23"/>
      <c r="M25" s="23">
        <v>0</v>
      </c>
      <c r="N25" s="23"/>
      <c r="O25" s="23">
        <v>0</v>
      </c>
      <c r="P25" s="23"/>
      <c r="Q25" s="23">
        <f>SUM(M25:O25)</f>
        <v>0</v>
      </c>
      <c r="R25" s="23"/>
      <c r="S25" s="23">
        <f>SUM(C25:K25,Q25)</f>
        <v>-60999928</v>
      </c>
    </row>
    <row r="26" spans="1:19" ht="24" customHeight="1" x14ac:dyDescent="0.5">
      <c r="A26" s="41" t="s">
        <v>128</v>
      </c>
      <c r="C26" s="23">
        <v>0</v>
      </c>
      <c r="D26" s="23"/>
      <c r="E26" s="23">
        <v>0</v>
      </c>
      <c r="F26" s="23"/>
      <c r="G26" s="23">
        <v>0</v>
      </c>
      <c r="H26" s="23"/>
      <c r="I26" s="23">
        <v>0</v>
      </c>
      <c r="J26" s="23"/>
      <c r="K26" s="23">
        <f>'PL&amp;CF'!E31</f>
        <v>29645422</v>
      </c>
      <c r="L26" s="23"/>
      <c r="M26" s="23">
        <v>0</v>
      </c>
      <c r="N26" s="23"/>
      <c r="O26" s="23">
        <v>0</v>
      </c>
      <c r="P26" s="23"/>
      <c r="Q26" s="23">
        <f>SUM(M26:O26)</f>
        <v>0</v>
      </c>
      <c r="R26" s="23"/>
      <c r="S26" s="23">
        <f>SUM(C26:K26,Q26)</f>
        <v>29645422</v>
      </c>
    </row>
    <row r="27" spans="1:19" ht="24" customHeight="1" x14ac:dyDescent="0.5">
      <c r="A27" s="41" t="s">
        <v>41</v>
      </c>
      <c r="D27" s="43"/>
      <c r="F27" s="43"/>
      <c r="H27" s="43"/>
      <c r="J27" s="43"/>
      <c r="R27" s="43"/>
    </row>
    <row r="28" spans="1:19" ht="24" customHeight="1" x14ac:dyDescent="0.5">
      <c r="A28" s="43" t="s">
        <v>132</v>
      </c>
      <c r="C28" s="23">
        <v>0</v>
      </c>
      <c r="D28" s="23"/>
      <c r="E28" s="23">
        <v>0</v>
      </c>
      <c r="F28" s="23"/>
      <c r="G28" s="23">
        <v>0</v>
      </c>
      <c r="H28" s="23"/>
      <c r="I28" s="23">
        <v>0</v>
      </c>
      <c r="J28" s="23"/>
      <c r="K28" s="23">
        <f>'PL&amp;CF'!E63</f>
        <v>-4140212</v>
      </c>
      <c r="L28" s="23"/>
      <c r="M28" s="112">
        <f>'PL&amp;CF'!E56-'PL&amp;CF'!I56</f>
        <v>-2746783</v>
      </c>
      <c r="N28" s="23"/>
      <c r="O28" s="23">
        <f>'PL&amp;CF'!I56</f>
        <v>-12461353</v>
      </c>
      <c r="P28" s="23"/>
      <c r="Q28" s="57">
        <f>SUM(M28:O28)</f>
        <v>-15208136</v>
      </c>
      <c r="R28" s="23"/>
      <c r="S28" s="23">
        <f>SUM(C28:K28,Q28)</f>
        <v>-19348348</v>
      </c>
    </row>
    <row r="29" spans="1:19" ht="24" customHeight="1" thickBot="1" x14ac:dyDescent="0.55000000000000004">
      <c r="A29" s="52" t="s">
        <v>171</v>
      </c>
      <c r="C29" s="90">
        <f>SUM(C21:C28)</f>
        <v>350000000</v>
      </c>
      <c r="D29" s="23"/>
      <c r="E29" s="90">
        <f>SUM(E21:E28)</f>
        <v>647275073</v>
      </c>
      <c r="F29" s="23"/>
      <c r="G29" s="90">
        <f>SUM(G21:G28)</f>
        <v>35000000</v>
      </c>
      <c r="H29" s="23"/>
      <c r="I29" s="90">
        <f>SUM(I21:I28)</f>
        <v>20000000</v>
      </c>
      <c r="J29" s="23"/>
      <c r="K29" s="90">
        <f>SUM(K21:K28)</f>
        <v>1047820233</v>
      </c>
      <c r="L29" s="23"/>
      <c r="M29" s="90">
        <f>SUM(M21:M28)</f>
        <v>-5349436</v>
      </c>
      <c r="N29" s="23"/>
      <c r="O29" s="90">
        <f>SUM(O21:O28)</f>
        <v>-28259002</v>
      </c>
      <c r="P29" s="23"/>
      <c r="Q29" s="90">
        <f>SUM(Q21:Q28)</f>
        <v>-33608438</v>
      </c>
      <c r="R29" s="23"/>
      <c r="S29" s="90">
        <f>SUM(S21:S28)</f>
        <v>2066486868</v>
      </c>
    </row>
    <row r="30" spans="1:19" ht="24" customHeight="1" thickTop="1" x14ac:dyDescent="0.5">
      <c r="A30" s="5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</row>
    <row r="31" spans="1:19" ht="24" customHeight="1" x14ac:dyDescent="0.5">
      <c r="A31" s="2" t="s">
        <v>10</v>
      </c>
    </row>
  </sheetData>
  <mergeCells count="6">
    <mergeCell ref="A1:E1"/>
    <mergeCell ref="G8:K8"/>
    <mergeCell ref="G9:I9"/>
    <mergeCell ref="C5:S5"/>
    <mergeCell ref="A3:G3"/>
    <mergeCell ref="M6:Q6"/>
  </mergeCells>
  <phoneticPr fontId="2" type="noConversion"/>
  <printOptions horizontalCentered="1"/>
  <pageMargins left="0" right="0" top="0.90551181102362199" bottom="0.196850393700787" header="0.511811023622047" footer="0.511811023622047"/>
  <pageSetup paperSize="9" scale="7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8"/>
  <sheetViews>
    <sheetView showGridLines="0" tabSelected="1" view="pageBreakPreview" zoomScale="40" zoomScaleNormal="85" zoomScaleSheetLayoutView="40" workbookViewId="0">
      <selection activeCell="AE16" sqref="AE16"/>
    </sheetView>
  </sheetViews>
  <sheetFormatPr defaultRowHeight="24" customHeight="1" x14ac:dyDescent="0.5"/>
  <cols>
    <col min="1" max="1" width="39.42578125" style="41" customWidth="1"/>
    <col min="2" max="2" width="1.5703125" style="41" customWidth="1"/>
    <col min="3" max="3" width="5.85546875" style="41" customWidth="1"/>
    <col min="4" max="4" width="8.7109375" style="42" customWidth="1"/>
    <col min="5" max="5" width="17.85546875" style="43" customWidth="1"/>
    <col min="6" max="6" width="1.5703125" style="42" customWidth="1"/>
    <col min="7" max="7" width="17.85546875" style="43" customWidth="1"/>
    <col min="8" max="8" width="1.5703125" style="42" customWidth="1"/>
    <col min="9" max="9" width="17.85546875" style="43" customWidth="1"/>
    <col min="10" max="10" width="1.5703125" style="42" customWidth="1"/>
    <col min="11" max="11" width="17.85546875" style="43" customWidth="1"/>
    <col min="12" max="12" width="1.5703125" style="42" customWidth="1"/>
    <col min="13" max="13" width="17.85546875" style="43" customWidth="1"/>
    <col min="14" max="14" width="1.5703125" style="42" customWidth="1"/>
    <col min="15" max="15" width="26.7109375" style="43" customWidth="1"/>
    <col min="16" max="16" width="1.7109375" style="42" customWidth="1"/>
    <col min="17" max="17" width="17.85546875" style="43" customWidth="1"/>
    <col min="18" max="16384" width="9.140625" style="43"/>
  </cols>
  <sheetData>
    <row r="1" spans="1:17" ht="24" customHeight="1" x14ac:dyDescent="0.5">
      <c r="A1" s="113" t="s">
        <v>47</v>
      </c>
      <c r="B1" s="113"/>
      <c r="C1" s="113"/>
      <c r="D1" s="113"/>
      <c r="E1" s="113"/>
      <c r="F1" s="113"/>
      <c r="G1" s="113"/>
      <c r="H1" s="45"/>
      <c r="I1" s="13"/>
      <c r="J1" s="45"/>
      <c r="K1" s="13"/>
      <c r="L1" s="45"/>
      <c r="M1" s="13"/>
      <c r="N1" s="13"/>
      <c r="O1" s="13"/>
      <c r="P1" s="45"/>
      <c r="Q1" s="72"/>
    </row>
    <row r="2" spans="1:17" ht="24" customHeight="1" x14ac:dyDescent="0.5">
      <c r="A2" s="46" t="s">
        <v>83</v>
      </c>
      <c r="B2" s="46"/>
      <c r="C2" s="46"/>
      <c r="D2" s="47"/>
      <c r="E2" s="46"/>
      <c r="F2" s="47"/>
      <c r="G2" s="46"/>
      <c r="H2" s="47"/>
      <c r="I2" s="46"/>
      <c r="J2" s="47"/>
      <c r="K2" s="46"/>
      <c r="L2" s="47"/>
      <c r="M2" s="46"/>
      <c r="N2" s="47"/>
      <c r="O2" s="46"/>
      <c r="P2" s="47"/>
    </row>
    <row r="3" spans="1:17" ht="24" customHeight="1" x14ac:dyDescent="0.5">
      <c r="A3" s="113" t="s">
        <v>170</v>
      </c>
      <c r="B3" s="113"/>
      <c r="C3" s="113"/>
      <c r="D3" s="113"/>
      <c r="E3" s="113"/>
      <c r="F3" s="113"/>
      <c r="G3" s="113"/>
      <c r="H3" s="47"/>
      <c r="I3" s="46"/>
      <c r="J3" s="47"/>
      <c r="K3" s="46"/>
      <c r="L3" s="47"/>
      <c r="M3" s="46"/>
      <c r="N3" s="46"/>
      <c r="O3" s="46"/>
      <c r="P3" s="47"/>
      <c r="Q3" s="46"/>
    </row>
    <row r="4" spans="1:17" ht="24" customHeight="1" x14ac:dyDescent="0.5">
      <c r="A4" s="48"/>
      <c r="B4" s="48"/>
      <c r="C4" s="48"/>
      <c r="D4" s="48"/>
      <c r="E4" s="48"/>
      <c r="F4" s="48"/>
      <c r="G4" s="48"/>
      <c r="H4" s="47"/>
      <c r="I4" s="46"/>
      <c r="J4" s="47"/>
      <c r="K4" s="46"/>
      <c r="L4" s="47"/>
      <c r="M4" s="46"/>
      <c r="N4" s="48"/>
      <c r="O4" s="46"/>
      <c r="P4" s="47"/>
      <c r="Q4" s="44" t="s">
        <v>3</v>
      </c>
    </row>
    <row r="5" spans="1:17" ht="24" customHeight="1" x14ac:dyDescent="0.5">
      <c r="A5" s="48"/>
      <c r="B5" s="48"/>
      <c r="C5" s="45"/>
      <c r="D5" s="45"/>
      <c r="E5" s="122" t="s">
        <v>1</v>
      </c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</row>
    <row r="6" spans="1:17" ht="24" customHeight="1" x14ac:dyDescent="0.5">
      <c r="A6" s="50"/>
      <c r="B6" s="50"/>
      <c r="C6" s="50"/>
      <c r="D6" s="51"/>
      <c r="E6" s="50"/>
      <c r="F6" s="51"/>
      <c r="G6" s="50"/>
      <c r="H6" s="51"/>
      <c r="I6" s="50"/>
      <c r="J6" s="51"/>
      <c r="K6" s="50"/>
      <c r="L6" s="51"/>
      <c r="M6" s="50"/>
      <c r="N6" s="51"/>
      <c r="O6" s="123" t="s">
        <v>69</v>
      </c>
      <c r="P6" s="123"/>
    </row>
    <row r="7" spans="1:17" ht="24" customHeight="1" x14ac:dyDescent="0.5">
      <c r="E7" s="50" t="s">
        <v>35</v>
      </c>
      <c r="I7" s="121" t="s">
        <v>19</v>
      </c>
      <c r="J7" s="121"/>
      <c r="K7" s="121"/>
      <c r="L7" s="121"/>
      <c r="M7" s="121"/>
      <c r="O7" s="50" t="s">
        <v>169</v>
      </c>
    </row>
    <row r="8" spans="1:17" s="50" customFormat="1" ht="24" customHeight="1" x14ac:dyDescent="0.5">
      <c r="A8" s="41"/>
      <c r="B8" s="41"/>
      <c r="D8" s="51"/>
      <c r="E8" s="50" t="s">
        <v>70</v>
      </c>
      <c r="F8" s="51"/>
      <c r="H8" s="51"/>
      <c r="I8" s="121" t="s">
        <v>37</v>
      </c>
      <c r="J8" s="121"/>
      <c r="K8" s="121"/>
      <c r="L8" s="42"/>
      <c r="M8" s="51"/>
      <c r="N8" s="51"/>
      <c r="O8" s="50" t="s">
        <v>42</v>
      </c>
      <c r="P8" s="51"/>
    </row>
    <row r="9" spans="1:17" s="50" customFormat="1" ht="24" customHeight="1" x14ac:dyDescent="0.5">
      <c r="A9" s="41"/>
      <c r="B9" s="41"/>
      <c r="C9" s="41"/>
      <c r="D9" s="51"/>
      <c r="E9" s="49" t="s">
        <v>36</v>
      </c>
      <c r="F9" s="51"/>
      <c r="G9" s="49" t="s">
        <v>18</v>
      </c>
      <c r="H9" s="51"/>
      <c r="I9" s="49" t="s">
        <v>77</v>
      </c>
      <c r="J9" s="51"/>
      <c r="K9" s="49" t="s">
        <v>38</v>
      </c>
      <c r="L9" s="51"/>
      <c r="M9" s="49" t="s">
        <v>39</v>
      </c>
      <c r="N9" s="51"/>
      <c r="O9" s="49" t="s">
        <v>43</v>
      </c>
      <c r="P9" s="51"/>
      <c r="Q9" s="49" t="s">
        <v>74</v>
      </c>
    </row>
    <row r="10" spans="1:17" ht="24" customHeight="1" x14ac:dyDescent="0.5">
      <c r="A10" s="52" t="s">
        <v>162</v>
      </c>
      <c r="E10" s="23">
        <v>330000000</v>
      </c>
      <c r="F10" s="23"/>
      <c r="G10" s="23">
        <v>647245520</v>
      </c>
      <c r="H10" s="23"/>
      <c r="I10" s="23">
        <v>33000000</v>
      </c>
      <c r="J10" s="23"/>
      <c r="K10" s="23">
        <v>20000000</v>
      </c>
      <c r="L10" s="23"/>
      <c r="M10" s="23">
        <v>1007515095</v>
      </c>
      <c r="N10" s="23"/>
      <c r="O10" s="23">
        <v>85677135</v>
      </c>
      <c r="P10" s="23"/>
      <c r="Q10" s="23">
        <f>SUM(E10:M10,O10)</f>
        <v>2123437750</v>
      </c>
    </row>
    <row r="11" spans="1:17" ht="24" customHeight="1" x14ac:dyDescent="0.5">
      <c r="A11" s="41" t="s">
        <v>185</v>
      </c>
      <c r="E11" s="23">
        <v>10000000</v>
      </c>
      <c r="F11" s="23"/>
      <c r="G11" s="23">
        <v>14573</v>
      </c>
      <c r="H11" s="23"/>
      <c r="I11" s="23">
        <v>0</v>
      </c>
      <c r="J11" s="23"/>
      <c r="K11" s="23">
        <v>0</v>
      </c>
      <c r="L11" s="23"/>
      <c r="M11" s="23">
        <v>0</v>
      </c>
      <c r="N11" s="23"/>
      <c r="O11" s="23">
        <v>0</v>
      </c>
      <c r="P11" s="23"/>
      <c r="Q11" s="23">
        <f>SUM(E11:M11,O11)</f>
        <v>10014573</v>
      </c>
    </row>
    <row r="12" spans="1:17" ht="24" customHeight="1" x14ac:dyDescent="0.5">
      <c r="A12" s="41" t="s">
        <v>167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</row>
    <row r="13" spans="1:17" ht="24" customHeight="1" x14ac:dyDescent="0.5">
      <c r="A13" s="41" t="s">
        <v>168</v>
      </c>
      <c r="E13" s="23">
        <v>0</v>
      </c>
      <c r="F13" s="23"/>
      <c r="G13" s="23">
        <v>0</v>
      </c>
      <c r="H13" s="23"/>
      <c r="I13" s="23">
        <v>1000000</v>
      </c>
      <c r="J13" s="23"/>
      <c r="K13" s="23">
        <v>0</v>
      </c>
      <c r="L13" s="23"/>
      <c r="M13" s="23">
        <v>-1000000</v>
      </c>
      <c r="N13" s="23"/>
      <c r="O13" s="23">
        <v>0</v>
      </c>
      <c r="P13" s="23"/>
      <c r="Q13" s="23">
        <f>SUM(E13:M13,O13)</f>
        <v>0</v>
      </c>
    </row>
    <row r="14" spans="1:17" ht="24" customHeight="1" x14ac:dyDescent="0.5">
      <c r="A14" s="43" t="s">
        <v>153</v>
      </c>
      <c r="E14" s="23">
        <v>0</v>
      </c>
      <c r="F14" s="23"/>
      <c r="G14" s="23">
        <v>0</v>
      </c>
      <c r="H14" s="23"/>
      <c r="I14" s="23">
        <v>0</v>
      </c>
      <c r="J14" s="23"/>
      <c r="K14" s="23">
        <v>0</v>
      </c>
      <c r="L14" s="23"/>
      <c r="M14" s="23">
        <v>-59499928</v>
      </c>
      <c r="N14" s="23"/>
      <c r="O14" s="23">
        <v>0</v>
      </c>
      <c r="P14" s="23"/>
      <c r="Q14" s="23">
        <f>SUM(E14:M14,O14)</f>
        <v>-59499928</v>
      </c>
    </row>
    <row r="15" spans="1:17" ht="24" customHeight="1" x14ac:dyDescent="0.5">
      <c r="A15" s="43" t="s">
        <v>128</v>
      </c>
      <c r="E15" s="23">
        <v>0</v>
      </c>
      <c r="F15" s="23"/>
      <c r="G15" s="23">
        <v>0</v>
      </c>
      <c r="H15" s="23"/>
      <c r="I15" s="23">
        <v>0</v>
      </c>
      <c r="J15" s="23"/>
      <c r="K15" s="23">
        <v>0</v>
      </c>
      <c r="L15" s="23"/>
      <c r="M15" s="23">
        <v>88588953</v>
      </c>
      <c r="N15" s="23"/>
      <c r="O15" s="23">
        <v>0</v>
      </c>
      <c r="P15" s="23"/>
      <c r="Q15" s="23">
        <f>SUM(E15:M15,O15)</f>
        <v>88588953</v>
      </c>
    </row>
    <row r="16" spans="1:17" ht="24" customHeight="1" x14ac:dyDescent="0.5">
      <c r="A16" s="41" t="s">
        <v>129</v>
      </c>
      <c r="E16" s="23">
        <v>0</v>
      </c>
      <c r="F16" s="23"/>
      <c r="G16" s="23">
        <v>0</v>
      </c>
      <c r="H16" s="23"/>
      <c r="I16" s="23">
        <v>0</v>
      </c>
      <c r="J16" s="23"/>
      <c r="K16" s="23">
        <v>0</v>
      </c>
      <c r="L16" s="23"/>
      <c r="M16" s="23">
        <v>-484977</v>
      </c>
      <c r="N16" s="23"/>
      <c r="O16" s="23">
        <v>-101474784</v>
      </c>
      <c r="P16" s="23"/>
      <c r="Q16" s="23">
        <f>SUM(E16:M16,O16)</f>
        <v>-101959761</v>
      </c>
    </row>
    <row r="17" spans="1:17" ht="24" customHeight="1" thickBot="1" x14ac:dyDescent="0.55000000000000004">
      <c r="A17" s="52" t="s">
        <v>158</v>
      </c>
      <c r="E17" s="90">
        <f>SUM(E10:E16)</f>
        <v>340000000</v>
      </c>
      <c r="F17" s="23"/>
      <c r="G17" s="90">
        <f>SUM(G10:G16)</f>
        <v>647260093</v>
      </c>
      <c r="H17" s="23"/>
      <c r="I17" s="90">
        <f>SUM(I10:I16)</f>
        <v>34000000</v>
      </c>
      <c r="J17" s="23"/>
      <c r="K17" s="90">
        <f>SUM(K10:K16)</f>
        <v>20000000</v>
      </c>
      <c r="L17" s="23"/>
      <c r="M17" s="90">
        <f>SUM(M10:M16)</f>
        <v>1035119143</v>
      </c>
      <c r="N17" s="23"/>
      <c r="O17" s="90">
        <f>SUM(O10:O16)</f>
        <v>-15797649</v>
      </c>
      <c r="P17" s="23"/>
      <c r="Q17" s="90">
        <f>SUM(Q10:Q16)</f>
        <v>2060581587</v>
      </c>
    </row>
    <row r="18" spans="1:17" ht="24" customHeight="1" thickTop="1" x14ac:dyDescent="0.5"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24" customHeight="1" x14ac:dyDescent="0.5">
      <c r="A19" s="52" t="s">
        <v>172</v>
      </c>
      <c r="E19" s="23">
        <f>E17</f>
        <v>340000000</v>
      </c>
      <c r="F19" s="23"/>
      <c r="G19" s="23">
        <f>G17</f>
        <v>647260093</v>
      </c>
      <c r="H19" s="23"/>
      <c r="I19" s="23">
        <f>I17</f>
        <v>34000000</v>
      </c>
      <c r="J19" s="23"/>
      <c r="K19" s="23">
        <f>K17</f>
        <v>20000000</v>
      </c>
      <c r="L19" s="23"/>
      <c r="M19" s="23">
        <f>M17</f>
        <v>1035119143</v>
      </c>
      <c r="N19" s="23"/>
      <c r="O19" s="23">
        <f>O17</f>
        <v>-15797649</v>
      </c>
      <c r="P19" s="23"/>
      <c r="Q19" s="23">
        <f t="shared" ref="Q19:Q25" si="0">SUM(E19:M19,O19)</f>
        <v>2060581587</v>
      </c>
    </row>
    <row r="20" spans="1:17" ht="24" customHeight="1" x14ac:dyDescent="0.5">
      <c r="A20" s="41" t="s">
        <v>163</v>
      </c>
      <c r="E20" s="23">
        <v>10000000</v>
      </c>
      <c r="F20" s="23"/>
      <c r="G20" s="23">
        <v>14980</v>
      </c>
      <c r="H20" s="23"/>
      <c r="I20" s="23">
        <v>0</v>
      </c>
      <c r="J20" s="23"/>
      <c r="K20" s="23">
        <v>0</v>
      </c>
      <c r="L20" s="23"/>
      <c r="M20" s="23">
        <v>0</v>
      </c>
      <c r="N20" s="23"/>
      <c r="O20" s="23">
        <v>0</v>
      </c>
      <c r="P20" s="23"/>
      <c r="Q20" s="23">
        <f t="shared" si="0"/>
        <v>10014980</v>
      </c>
    </row>
    <row r="21" spans="1:17" ht="24" customHeight="1" x14ac:dyDescent="0.5">
      <c r="A21" s="41" t="s">
        <v>167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</row>
    <row r="22" spans="1:17" ht="24" customHeight="1" x14ac:dyDescent="0.5">
      <c r="A22" s="41" t="s">
        <v>168</v>
      </c>
      <c r="E22" s="23">
        <v>0</v>
      </c>
      <c r="F22" s="23"/>
      <c r="G22" s="23">
        <v>0</v>
      </c>
      <c r="H22" s="23"/>
      <c r="I22" s="23">
        <v>1000000</v>
      </c>
      <c r="J22" s="23"/>
      <c r="K22" s="23">
        <v>0</v>
      </c>
      <c r="L22" s="23"/>
      <c r="M22" s="23">
        <v>-1000000</v>
      </c>
      <c r="N22" s="23"/>
      <c r="O22" s="23">
        <v>0</v>
      </c>
      <c r="P22" s="23"/>
      <c r="Q22" s="23">
        <f t="shared" si="0"/>
        <v>0</v>
      </c>
    </row>
    <row r="23" spans="1:17" ht="24" customHeight="1" x14ac:dyDescent="0.5">
      <c r="A23" s="43" t="s">
        <v>153</v>
      </c>
      <c r="E23" s="23">
        <v>0</v>
      </c>
      <c r="F23" s="23"/>
      <c r="G23" s="23">
        <v>0</v>
      </c>
      <c r="H23" s="23"/>
      <c r="I23" s="23">
        <v>0</v>
      </c>
      <c r="J23" s="23"/>
      <c r="K23" s="23">
        <v>0</v>
      </c>
      <c r="L23" s="23"/>
      <c r="M23" s="23">
        <v>-60999928</v>
      </c>
      <c r="N23" s="23"/>
      <c r="O23" s="23">
        <v>0</v>
      </c>
      <c r="P23" s="23"/>
      <c r="Q23" s="23">
        <f t="shared" si="0"/>
        <v>-60999928</v>
      </c>
    </row>
    <row r="24" spans="1:17" ht="24" customHeight="1" x14ac:dyDescent="0.5">
      <c r="A24" s="43" t="s">
        <v>128</v>
      </c>
      <c r="C24" s="53"/>
      <c r="E24" s="23">
        <v>0</v>
      </c>
      <c r="F24" s="23"/>
      <c r="G24" s="23">
        <v>0</v>
      </c>
      <c r="H24" s="23"/>
      <c r="I24" s="23">
        <v>0</v>
      </c>
      <c r="J24" s="23"/>
      <c r="K24" s="23">
        <v>0</v>
      </c>
      <c r="L24" s="23"/>
      <c r="M24" s="23">
        <f>'PL&amp;CF'!I31</f>
        <v>31258591</v>
      </c>
      <c r="N24" s="23"/>
      <c r="O24" s="23">
        <v>0</v>
      </c>
      <c r="P24" s="23"/>
      <c r="Q24" s="23">
        <f t="shared" si="0"/>
        <v>31258591</v>
      </c>
    </row>
    <row r="25" spans="1:17" ht="24" customHeight="1" x14ac:dyDescent="0.5">
      <c r="A25" s="41" t="s">
        <v>129</v>
      </c>
      <c r="E25" s="23">
        <v>0</v>
      </c>
      <c r="F25" s="23"/>
      <c r="G25" s="23">
        <v>0</v>
      </c>
      <c r="H25" s="23"/>
      <c r="I25" s="23">
        <v>0</v>
      </c>
      <c r="J25" s="23"/>
      <c r="K25" s="23">
        <v>0</v>
      </c>
      <c r="L25" s="23"/>
      <c r="M25" s="23">
        <f>'PL&amp;CF'!I63</f>
        <v>-4140212</v>
      </c>
      <c r="N25" s="23"/>
      <c r="O25" s="23">
        <f>'PL&amp;CF'!I56</f>
        <v>-12461353</v>
      </c>
      <c r="P25" s="23"/>
      <c r="Q25" s="23">
        <f t="shared" si="0"/>
        <v>-16601565</v>
      </c>
    </row>
    <row r="26" spans="1:17" ht="24" customHeight="1" thickBot="1" x14ac:dyDescent="0.55000000000000004">
      <c r="A26" s="52" t="s">
        <v>171</v>
      </c>
      <c r="E26" s="90">
        <f>SUM(E19:E25)</f>
        <v>350000000</v>
      </c>
      <c r="F26" s="23"/>
      <c r="G26" s="90">
        <f>SUM(G19:G25)</f>
        <v>647275073</v>
      </c>
      <c r="H26" s="23"/>
      <c r="I26" s="90">
        <f>SUM(I19:I25)</f>
        <v>35000000</v>
      </c>
      <c r="J26" s="23"/>
      <c r="K26" s="90">
        <f>SUM(K19:K25)</f>
        <v>20000000</v>
      </c>
      <c r="L26" s="23"/>
      <c r="M26" s="90">
        <f>SUM(M19:M25)</f>
        <v>1000237594</v>
      </c>
      <c r="N26" s="23"/>
      <c r="O26" s="90">
        <f>SUM(O19:O25)</f>
        <v>-28259002</v>
      </c>
      <c r="P26" s="23"/>
      <c r="Q26" s="90">
        <f>SUM(Q19:Q25)</f>
        <v>2024253665</v>
      </c>
    </row>
    <row r="27" spans="1:17" ht="24" customHeight="1" thickTop="1" x14ac:dyDescent="0.5">
      <c r="F27" s="43"/>
      <c r="H27" s="43"/>
      <c r="J27" s="43"/>
      <c r="L27" s="43"/>
      <c r="N27" s="43"/>
      <c r="P27" s="43"/>
    </row>
    <row r="28" spans="1:17" ht="24" customHeight="1" x14ac:dyDescent="0.5">
      <c r="A28" s="2" t="s">
        <v>10</v>
      </c>
      <c r="B28" s="5"/>
      <c r="C28" s="5"/>
    </row>
  </sheetData>
  <mergeCells count="6">
    <mergeCell ref="I7:M7"/>
    <mergeCell ref="O6:P6"/>
    <mergeCell ref="I8:K8"/>
    <mergeCell ref="E5:Q5"/>
    <mergeCell ref="A1:G1"/>
    <mergeCell ref="A3:G3"/>
  </mergeCells>
  <printOptions horizontalCentered="1"/>
  <pageMargins left="0.39370078740157483" right="0.39370078740157483" top="0.9055118110236221" bottom="0.19685039370078741" header="0.51181102362204722" footer="0.51181102362204722"/>
  <pageSetup paperSize="9" scale="75" orientation="landscape" r:id="rId1"/>
  <headerFooter alignWithMargins="0"/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49911</vt:lpwstr>
  </property>
  <property fmtid="{D5CDD505-2E9C-101B-9397-08002B2CF9AE}" pid="4" name="OptimizationTime">
    <vt:lpwstr>20200224_2214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sce-equity</vt:lpstr>
      <vt:lpstr>sce-separate</vt:lpstr>
      <vt:lpstr>BS!Print_Area</vt:lpstr>
      <vt:lpstr>'PL&amp;CF'!Print_Area</vt:lpstr>
      <vt:lpstr>'sce-equity'!Print_Area</vt:lpstr>
      <vt:lpstr>'sce-separate'!Print_Area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Rewadee Uthaiwattanatorn</cp:lastModifiedBy>
  <cp:lastPrinted>2020-02-19T06:34:19Z</cp:lastPrinted>
  <dcterms:created xsi:type="dcterms:W3CDTF">2001-07-24T08:07:36Z</dcterms:created>
  <dcterms:modified xsi:type="dcterms:W3CDTF">2020-02-24T14:48:55Z</dcterms:modified>
</cp:coreProperties>
</file>