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Q3'20\"/>
    </mc:Choice>
  </mc:AlternateContent>
  <xr:revisionPtr revIDLastSave="0" documentId="13_ncr:1_{78BE9835-795D-4DFB-A12C-97F6D48421FB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bs!$A$1:$L$85</definedName>
    <definedName name="_xlnm.Print_Area" localSheetId="1">'PL&amp;CF'!$A$1:$L$170</definedName>
    <definedName name="_xlnm.Print_Area" localSheetId="3">'sce-com'!$A$1:$Q$28</definedName>
    <definedName name="_xlnm.Print_Area" localSheetId="2">'sce-equity'!$A$1:$T$28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9" l="1"/>
  <c r="H28" i="9"/>
  <c r="F163" i="9" l="1"/>
  <c r="F158" i="9"/>
  <c r="F152" i="9"/>
  <c r="H158" i="9"/>
  <c r="L158" i="9"/>
  <c r="J158" i="9"/>
  <c r="F122" i="9"/>
  <c r="F165" i="9" l="1"/>
  <c r="F167" i="9" s="1"/>
  <c r="R19" i="4"/>
  <c r="T19" i="4" s="1"/>
  <c r="F59" i="9" l="1"/>
  <c r="J163" i="9" l="1"/>
  <c r="J152" i="9"/>
  <c r="F31" i="9"/>
  <c r="F12" i="9"/>
  <c r="F15" i="9" l="1"/>
  <c r="F22" i="9" s="1"/>
  <c r="F32" i="9" s="1"/>
  <c r="J165" i="9"/>
  <c r="J167" i="9" s="1"/>
  <c r="L22" i="4"/>
  <c r="J76" i="9" l="1"/>
  <c r="J79" i="9" s="1"/>
  <c r="J86" i="9" s="1"/>
  <c r="R22" i="4" l="1"/>
  <c r="T22" i="4" s="1"/>
  <c r="Q22" i="5"/>
  <c r="R20" i="4"/>
  <c r="Q14" i="5" l="1"/>
  <c r="Q13" i="5"/>
  <c r="R14" i="4"/>
  <c r="T14" i="4" s="1"/>
  <c r="R13" i="4"/>
  <c r="T13" i="4" s="1"/>
  <c r="L163" i="9"/>
  <c r="H163" i="9"/>
  <c r="L59" i="9" l="1"/>
  <c r="J59" i="9"/>
  <c r="H59" i="9"/>
  <c r="L31" i="9"/>
  <c r="J31" i="9"/>
  <c r="H31" i="9"/>
  <c r="L12" i="9"/>
  <c r="L15" i="9" s="1"/>
  <c r="L22" i="9" s="1"/>
  <c r="J12" i="9"/>
  <c r="J15" i="9" s="1"/>
  <c r="J22" i="9" s="1"/>
  <c r="H12" i="9"/>
  <c r="H15" i="9" s="1"/>
  <c r="H22" i="9" s="1"/>
  <c r="F34" i="9"/>
  <c r="J32" i="9" l="1"/>
  <c r="J34" i="9" s="1"/>
  <c r="J37" i="9" s="1"/>
  <c r="H32" i="9"/>
  <c r="H34" i="9" s="1"/>
  <c r="H49" i="9" s="1"/>
  <c r="H61" i="9" s="1"/>
  <c r="L32" i="9"/>
  <c r="L34" i="9" s="1"/>
  <c r="L37" i="9" s="1"/>
  <c r="F49" i="9"/>
  <c r="F61" i="9" s="1"/>
  <c r="F37" i="9"/>
  <c r="H37" i="9" l="1"/>
  <c r="J49" i="9"/>
  <c r="J61" i="9" s="1"/>
  <c r="L49" i="9"/>
  <c r="L61" i="9" s="1"/>
  <c r="Q19" i="5"/>
  <c r="Q20" i="5"/>
  <c r="H152" i="9" l="1"/>
  <c r="J28" i="7"/>
  <c r="F28" i="7"/>
  <c r="T20" i="4" l="1"/>
  <c r="L21" i="4"/>
  <c r="F52" i="7"/>
  <c r="H77" i="7" l="1"/>
  <c r="J77" i="7"/>
  <c r="F77" i="7"/>
  <c r="F96" i="9" l="1"/>
  <c r="F76" i="9"/>
  <c r="F79" i="9" l="1"/>
  <c r="F86" i="9" s="1"/>
  <c r="F97" i="9" s="1"/>
  <c r="F99" i="9" s="1"/>
  <c r="F114" i="9" l="1"/>
  <c r="L23" i="4"/>
  <c r="R16" i="4"/>
  <c r="Q15" i="5"/>
  <c r="O21" i="5"/>
  <c r="M21" i="5"/>
  <c r="K21" i="5"/>
  <c r="I21" i="5"/>
  <c r="G21" i="5"/>
  <c r="E21" i="5"/>
  <c r="P21" i="4"/>
  <c r="N21" i="4"/>
  <c r="J21" i="4"/>
  <c r="H21" i="4"/>
  <c r="F21" i="4"/>
  <c r="D21" i="4"/>
  <c r="Q21" i="5" l="1"/>
  <c r="R21" i="4"/>
  <c r="T21" i="4" s="1"/>
  <c r="L96" i="9"/>
  <c r="J96" i="9"/>
  <c r="H96" i="9"/>
  <c r="H17" i="7" l="1"/>
  <c r="L124" i="9" l="1"/>
  <c r="J124" i="9"/>
  <c r="O24" i="5" s="1"/>
  <c r="O25" i="5" s="1"/>
  <c r="F102" i="9" l="1"/>
  <c r="R23" i="4"/>
  <c r="L52" i="7"/>
  <c r="T23" i="4" l="1"/>
  <c r="H28" i="7" l="1"/>
  <c r="H124" i="9" l="1"/>
  <c r="F124" i="9"/>
  <c r="J52" i="7"/>
  <c r="N17" i="4"/>
  <c r="L17" i="4"/>
  <c r="R12" i="4"/>
  <c r="T12" i="4" s="1"/>
  <c r="R15" i="4"/>
  <c r="T15" i="4" s="1"/>
  <c r="T16" i="4"/>
  <c r="D17" i="4"/>
  <c r="D25" i="4" s="1"/>
  <c r="F17" i="4"/>
  <c r="F25" i="4" s="1"/>
  <c r="H17" i="4"/>
  <c r="H25" i="4" s="1"/>
  <c r="J17" i="4"/>
  <c r="J25" i="4" s="1"/>
  <c r="P17" i="4"/>
  <c r="Q16" i="5"/>
  <c r="Q12" i="5"/>
  <c r="E17" i="5"/>
  <c r="E25" i="5" s="1"/>
  <c r="G17" i="5"/>
  <c r="G25" i="5" s="1"/>
  <c r="I17" i="5"/>
  <c r="I25" i="5" s="1"/>
  <c r="K17" i="5"/>
  <c r="M17" i="5"/>
  <c r="O17" i="5"/>
  <c r="K25" i="5"/>
  <c r="H76" i="9"/>
  <c r="H79" i="9" s="1"/>
  <c r="H86" i="9" s="1"/>
  <c r="L76" i="9"/>
  <c r="L79" i="9" s="1"/>
  <c r="L86" i="9" s="1"/>
  <c r="L152" i="9"/>
  <c r="H165" i="9"/>
  <c r="L28" i="7"/>
  <c r="H52" i="7"/>
  <c r="L77" i="7"/>
  <c r="T17" i="4" l="1"/>
  <c r="L165" i="9"/>
  <c r="L167" i="9" s="1"/>
  <c r="N24" i="4"/>
  <c r="P24" i="4"/>
  <c r="P25" i="4" s="1"/>
  <c r="L97" i="9"/>
  <c r="L99" i="9" s="1"/>
  <c r="Q17" i="5"/>
  <c r="H167" i="9"/>
  <c r="H97" i="9"/>
  <c r="H99" i="9" s="1"/>
  <c r="R17" i="4"/>
  <c r="F78" i="7"/>
  <c r="H78" i="7"/>
  <c r="L78" i="7"/>
  <c r="J78" i="7"/>
  <c r="J97" i="9"/>
  <c r="J99" i="9" s="1"/>
  <c r="M23" i="5" s="1"/>
  <c r="M25" i="5" l="1"/>
  <c r="Q23" i="5"/>
  <c r="N25" i="4"/>
  <c r="R24" i="4"/>
  <c r="R25" i="4" s="1"/>
  <c r="H102" i="9"/>
  <c r="H114" i="9"/>
  <c r="H126" i="9" s="1"/>
  <c r="L114" i="9"/>
  <c r="L126" i="9" s="1"/>
  <c r="L102" i="9"/>
  <c r="Q24" i="5"/>
  <c r="J114" i="9"/>
  <c r="J126" i="9" s="1"/>
  <c r="J102" i="9"/>
  <c r="L25" i="4"/>
  <c r="F126" i="9"/>
  <c r="T24" i="4" l="1"/>
  <c r="Q25" i="5"/>
  <c r="T25" i="4" l="1"/>
</calcChain>
</file>

<file path=xl/sharedStrings.xml><?xml version="1.0" encoding="utf-8"?>
<sst xmlns="http://schemas.openxmlformats.org/spreadsheetml/2006/main" count="366" uniqueCount="196">
  <si>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</si>
  <si>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</si>
  <si>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</si>
  <si>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</si>
  <si>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</si>
  <si>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</si>
  <si>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</si>
  <si>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</si>
  <si>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</si>
  <si>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</si>
  <si>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</si>
  <si>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</si>
  <si>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</si>
  <si>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</si>
  <si>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</si>
  <si>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</si>
  <si>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</si>
  <si>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</si>
  <si>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</si>
  <si>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</si>
  <si>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</si>
  <si>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</si>
  <si>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</si>
  <si>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</si>
  <si>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</si>
  <si>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</si>
  <si>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</si>
  <si>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</si>
  <si>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</si>
  <si>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</si>
  <si>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</si>
  <si>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</si>
  <si>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</si>
  <si>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</si>
  <si>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</si>
  <si>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</si>
  <si>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</si>
  <si>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</si>
  <si>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</si>
  <si>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</si>
  <si>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</si>
  <si>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</si>
  <si>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</si>
  <si>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</si>
  <si>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</si>
  <si>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</si>
  <si>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</si>
  <si>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</si>
  <si>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</si>
  <si>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</si>
  <si>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</si>
  <si>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</si>
  <si>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</si>
  <si>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</si>
  <si>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</si>
  <si>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</si>
  <si>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</si>
  <si>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</si>
  <si>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</si>
  <si>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</si>
  <si>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</si>
  <si>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</si>
  <si>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</si>
  <si>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</si>
  <si>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</si>
  <si>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</si>
  <si>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</si>
  <si>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</si>
  <si>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</si>
  <si>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เงินลงทุนใน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</si>
  <si>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</si>
  <si>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</si>
  <si>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</si>
  <si>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</si>
  <si>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</si>
  <si>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</si>
  <si>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</si>
  <si>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</si>
  <si>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</si>
  <si>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ส่วนของเจ้าของ - ส่วนเกิน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</si>
  <si>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</si>
  <si>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</si>
  <si>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</si>
  <si>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</si>
  <si>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รายการที่จะถูกบันทึกในส่วนของกำไรขาดทุนในภายหลัง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</si>
  <si>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</si>
  <si>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</si>
  <si>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</si>
  <si>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</si>
  <si>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</si>
  <si>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</si>
  <si>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</si>
  <si>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</si>
  <si>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</si>
  <si>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</si>
  <si>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เงินปันผลจ่าย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</si>
  <si>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</si>
  <si>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</si>
  <si>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</si>
  <si>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</si>
  <si>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</si>
  <si>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</si>
  <si>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</si>
  <si>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ค่าสินไหมทดแทนและค่าใช้จ่ายในการจัดการสินไหมทดแทน</t>
  </si>
  <si>
    <t>16</t>
  </si>
  <si>
    <t>ขายที่ดิน อาคารและอุปกรณ์</t>
  </si>
  <si>
    <t>ซื้อที่ดิน อาคาร และอุปกรณ์</t>
  </si>
  <si>
    <t>17</t>
  </si>
  <si>
    <t xml:space="preserve">   - สุทธิจากภาษีเงินได้ (ขาดทุน)</t>
  </si>
  <si>
    <t>12</t>
  </si>
  <si>
    <t>18</t>
  </si>
  <si>
    <t>20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</si>
  <si>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</si>
  <si>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</si>
  <si>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</si>
  <si>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</si>
  <si>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</si>
  <si>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</si>
  <si>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</si>
  <si>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</si>
  <si>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</si>
  <si>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</si>
  <si>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กระแสเงินสดได้มาจาก (ใช้ไปใน) กิจกรรมจัดหาเงิน</t>
  </si>
  <si>
    <t>ส่วนเกิน (ต่ำกว่า) ทุน</t>
  </si>
  <si>
    <t>(ต่ำกว่า) ทุนจากการวัด</t>
  </si>
  <si>
    <t>ยอดคงเหลือ ณ วันที่ 1 มกราคม 2562</t>
  </si>
  <si>
    <t>31 ธันวาคม 2562</t>
  </si>
  <si>
    <t>ภาษีเงินได้ค้างจ่าย</t>
  </si>
  <si>
    <t>รายได้ (ค่าใช้จ่าย) ภาษีเงินได้</t>
  </si>
  <si>
    <t>กำไรขาดทุนเบ็ดเสร็จอื่นสำหรับงวด (ขาดทุน)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</si>
  <si>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</si>
  <si>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</si>
  <si>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ยอดคงเหลือ ณ วันที่ 1 มกราคม 2563</t>
  </si>
  <si>
    <t>15</t>
  </si>
  <si>
    <t>หนี้สินตามสัญญาเช่า</t>
  </si>
  <si>
    <t>ต้นทุนทางการเงิน</t>
  </si>
  <si>
    <t>ผลขาดทุนด้านเครดิตที่คาดว่าจะเกิดขึ้น</t>
  </si>
  <si>
    <t>กำไร (ขาดทุน) ต่อหุ้น</t>
  </si>
  <si>
    <t xml:space="preserve">   กำไร (ขาดทุน) จากการวัดมูลค่าเงินลงทุนเผื่อขาย</t>
  </si>
  <si>
    <t>เงินสดรับ - สินทรัพย์ทางการเงิน</t>
  </si>
  <si>
    <t>เงินสดจ่าย - สินทรัพย์ทางการเงิน</t>
  </si>
  <si>
    <t>ชำระหนี้สินตามสัญญาเช่า</t>
  </si>
  <si>
    <t>ยอดคงเหลือ ณ วันที่ 1 มกราคม 2563 - หลังการปรับปรุง</t>
  </si>
  <si>
    <t>4</t>
  </si>
  <si>
    <t>5</t>
  </si>
  <si>
    <t>14.2</t>
  </si>
  <si>
    <t>10.3</t>
  </si>
  <si>
    <t>สินทรัพย์สิทธิการใช้</t>
  </si>
  <si>
    <t xml:space="preserve">   เงินให้กู้ยืมและดอกเบี้ยค้างรับ</t>
  </si>
  <si>
    <t xml:space="preserve">      หุ้นสามัญ 35,000,000 หุ้น มูลค่าหุ้นละ 10 บาท</t>
  </si>
  <si>
    <t>21</t>
  </si>
  <si>
    <t xml:space="preserve">   หนี้สินตามสัญญาเช่าการเงิน</t>
  </si>
  <si>
    <t>19</t>
  </si>
  <si>
    <t>รายได้จากการลงทุน</t>
  </si>
  <si>
    <t>กำไรขาดทุนเบ็ดเสร็จรวมสำหรับงวด (ขาดทุน)</t>
  </si>
  <si>
    <t>ผลสะสมจากการเปลี่ยนแปลงนโยบายการบัญชี (หมายเหตุ 3)</t>
  </si>
  <si>
    <t>หลักทรัพย์</t>
  </si>
  <si>
    <t>มูลค่าเงินลงทุนใน</t>
  </si>
  <si>
    <t>(ยังไม่ได้ตรวจสอบ</t>
  </si>
  <si>
    <t>แต่สอบทานแล้ว)</t>
  </si>
  <si>
    <t>(ตรวจสอบแล้ว)</t>
  </si>
  <si>
    <t>(ยังไม่ได้ตรวจสอบ แต่สอบทานแล้ว)</t>
  </si>
  <si>
    <t>ซื้อสินทรัพย์ไม่มีตัวตน</t>
  </si>
  <si>
    <t>เงินรับจากการออกหุ้นเพิ่มทุน</t>
  </si>
  <si>
    <t>กำไรสำหรับงวด</t>
  </si>
  <si>
    <t>กำไรขาดทุนเบ็ดเสร็จอื่นสำหรับงวด</t>
  </si>
  <si>
    <t>กำไร (ขาดทุน) ก่อนค่าใช้จ่ายภาษีเงินได้</t>
  </si>
  <si>
    <t>กำไร (ขาดทุน) สำหรับงวด</t>
  </si>
  <si>
    <t xml:space="preserve">กำไร (ขาดทุน) ต่อหุ้นขั้นพื้นฐาน </t>
  </si>
  <si>
    <t>เงินปันผลจ่าย (หมายเหตุ 22)</t>
  </si>
  <si>
    <t>กำไร (ขาดทุน) จากเงินลงทุน</t>
  </si>
  <si>
    <t xml:space="preserve">เงินสดสุทธิได้มาจากกิจกรรมดำเนินงาน </t>
  </si>
  <si>
    <t xml:space="preserve">      ที่วัดมูลค่าผ่านกำไรขาดทุนเบ็ดเสร็จอื่น </t>
  </si>
  <si>
    <t>หัก: สำรองเบี้ยประกันภัยที่ยังไม่ถือเป็นรายได้</t>
  </si>
  <si>
    <t xml:space="preserve">   เพิ่มจากงวดก่อน</t>
  </si>
  <si>
    <t>ค่าสินไหมทดแทนและค่าใช้จ่ายในการจัดการ</t>
  </si>
  <si>
    <t xml:space="preserve">   สินไหมทดแทน</t>
  </si>
  <si>
    <t>ณ วันที่ 30 กันยายน 2563</t>
  </si>
  <si>
    <t>30 กันยายน 2563</t>
  </si>
  <si>
    <t>สำหรับงวดสามเดือนสิ้นสุดวันที่ 30 กันยายน 2563</t>
  </si>
  <si>
    <t>สำหรับงวดเก้าเดือนสิ้นสุดวันที่ 30 กันยายน 2563</t>
  </si>
  <si>
    <t>ยอดคงเหลือ ณ วันที่ 30 กันยายน 2562</t>
  </si>
  <si>
    <t>ยอดคงเหลือ ณ วันที่ 30 กันยายน 2563</t>
  </si>
  <si>
    <t>กำไร (ขาดทุน) จากการปรับมูลค่ายุติธรรม</t>
  </si>
  <si>
    <t>เพิ่มทุนหุ้นสามัญ</t>
  </si>
  <si>
    <t xml:space="preserve">ส่วนแบ่งกำไรจากเงินลงทุนในบริษัทร่วม </t>
  </si>
  <si>
    <t xml:space="preserve">   ขาดทุนจากการวัดมูลค่าเงินลงทุนเผื่อขาย</t>
  </si>
  <si>
    <t>ขาดทุนจากการปรับมูลค่ายุติธรรม</t>
  </si>
  <si>
    <t>กำไรก่อนค่าใช้จ่ายภาษีเงินได้</t>
  </si>
  <si>
    <t>กำไรต่อหุ้น</t>
  </si>
  <si>
    <t xml:space="preserve">กำไรต่อหุ้นขั้นพื้นฐาน </t>
  </si>
  <si>
    <t>เงินสดสุทธิได้มาจาก (ใช้ไปใน) กิจกรรมลงทุน</t>
  </si>
  <si>
    <t xml:space="preserve">เงินสดและรายการเทียบเท่าเงินสดเพิ่มขึ้นสุทธิ </t>
  </si>
  <si>
    <t>เงินรับ (จ่าย) เกี่ยวกับการประกันภัยต่อ</t>
  </si>
  <si>
    <t>ผลขาดทุนด้านเครดิตที่คาดว่าจะเกิดขึ้น (โอนกลับ)</t>
  </si>
  <si>
    <t>จำหน่าย/ยกเลิกสินทรัพย์ไม่มีตัวตน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</si>
</sst>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2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0"/>
      <name val="Arial"/>
      <family val="2"/>
    </font>
    <font>
      <sz val="10"/>
      <color theme="1"/>
      <name val="EYInterstate"/>
      <family val="2"/>
    </font>
    <font>
      <b/>
      <i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0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4" xfId="2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1" fontId="3" fillId="0" borderId="0" xfId="2" quotePrefix="1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lef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37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6" xfId="4" xr:uid="{00000000-0005-0000-0000-000003000000}"/>
    <cellStyle name="Comma_N097_bs&amp;pl-t_Qtr1'11" xfId="5" xr:uid="{00000000-0005-0000-0000-000004000000}"/>
    <cellStyle name="Index Number" xfId="6" xr:uid="{00000000-0005-0000-0000-000005000000}"/>
    <cellStyle name="Normal" xfId="0" builtinId="0"/>
    <cellStyle name="Normal 13" xfId="7" xr:uid="{00000000-0005-0000-0000-000007000000}"/>
    <cellStyle name="Normal 16" xfId="8" xr:uid="{00000000-0005-0000-0000-000008000000}"/>
    <cellStyle name="Normal 2" xfId="9" xr:uid="{00000000-0005-0000-0000-000009000000}"/>
    <cellStyle name="Normal 20" xfId="10" xr:uid="{00000000-0005-0000-0000-00000A000000}"/>
    <cellStyle name="Normal 21" xfId="11" xr:uid="{00000000-0005-0000-0000-00000B000000}"/>
    <cellStyle name="Normal 22" xfId="12" xr:uid="{00000000-0005-0000-0000-00000C000000}"/>
    <cellStyle name="Percent" xfId="13" builtinId="5"/>
  </cellStyles>
  <dxfs count="0"/>
  <tableStyles count="0" defaultTableStyle="TableStyleMedium9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1038225</xdr:colOff>
      <xdr:row>0</xdr:row>
      <xdr:rowOff>190500</xdr:rowOff>
    </xdr:from>
    <xdr:to>
      <xdr:col>10</xdr:col>
      <xdr:colOff>9525</xdr:colOff>
      <xdr:row>3</xdr:row>
      <xdr:rowOff>171450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5D7AB78-CEB4-4E9B-8E0C-76B935DCD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90500"/>
          <a:ext cx="2276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29936</xdr:colOff>
      <xdr:row>30</xdr:row>
      <xdr:rowOff>209550</xdr:rowOff>
    </xdr:from>
    <xdr:to>
      <xdr:col>11</xdr:col>
      <xdr:colOff>58511</xdr:colOff>
      <xdr:row>33</xdr:row>
      <xdr:rowOff>190500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8CF39EB-C82D-4CB6-B91B-118BC18DF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9190264"/>
          <a:ext cx="2287361" cy="879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125185</xdr:colOff>
      <xdr:row>54</xdr:row>
      <xdr:rowOff>277586</xdr:rowOff>
    </xdr:from>
    <xdr:to>
      <xdr:col>11</xdr:col>
      <xdr:colOff>153760</xdr:colOff>
      <xdr:row>57</xdr:row>
      <xdr:rowOff>258536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1917E4FB-4A9B-450B-BA84-F04B66409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49" y="16442872"/>
          <a:ext cx="2287361" cy="879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131232</xdr:colOff>
      <xdr:row>50</xdr:row>
      <xdr:rowOff>92075</xdr:rowOff>
    </xdr:from>
    <xdr:to>
      <xdr:col>5</xdr:col>
      <xdr:colOff>65616</xdr:colOff>
      <xdr:row>52</xdr:row>
      <xdr:rowOff>284691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05F824EE-D791-4AE0-A0BA-BAD7C1A7D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19149" y="15437908"/>
          <a:ext cx="2432050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14816</xdr:colOff>
      <xdr:row>25</xdr:row>
      <xdr:rowOff>293158</xdr:rowOff>
    </xdr:from>
    <xdr:to>
      <xdr:col>4</xdr:col>
      <xdr:colOff>12700</xdr:colOff>
      <xdr:row>28</xdr:row>
      <xdr:rowOff>178858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F5DC5C05-56CC-43B4-A5E1-2AF8B0EBA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02733" y="7966075"/>
          <a:ext cx="2432050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25400</xdr:colOff>
      <xdr:row>80</xdr:row>
      <xdr:rowOff>81492</xdr:rowOff>
    </xdr:from>
    <xdr:to>
      <xdr:col>11</xdr:col>
      <xdr:colOff>150284</xdr:colOff>
      <xdr:row>82</xdr:row>
      <xdr:rowOff>276226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F06CFC85-96B0-4613-ADE3-52BF5B109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269317" y="24560742"/>
          <a:ext cx="2432050" cy="808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</xdr:row>
      <xdr:rowOff>95250</xdr:rowOff>
    </xdr:from>
    <xdr:to>
      <xdr:col>9</xdr:col>
      <xdr:colOff>428625</xdr:colOff>
      <xdr:row>4</xdr:row>
      <xdr:rowOff>133350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53B7790-F400-4FD6-B65B-3D8CC6850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381000"/>
          <a:ext cx="2314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438150</xdr:colOff>
      <xdr:row>40</xdr:row>
      <xdr:rowOff>85725</xdr:rowOff>
    </xdr:from>
    <xdr:to>
      <xdr:col>9</xdr:col>
      <xdr:colOff>714375</xdr:colOff>
      <xdr:row>43</xdr:row>
      <xdr:rowOff>123825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99387AE6-A8D1-4976-A12D-B32825B25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11515725"/>
          <a:ext cx="2276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514350</xdr:colOff>
      <xdr:row>65</xdr:row>
      <xdr:rowOff>123825</xdr:rowOff>
    </xdr:from>
    <xdr:to>
      <xdr:col>9</xdr:col>
      <xdr:colOff>790575</xdr:colOff>
      <xdr:row>68</xdr:row>
      <xdr:rowOff>161925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231FF0E6-BA29-40E5-8B0C-2EF792EAB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18697575"/>
          <a:ext cx="2276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504825</xdr:colOff>
      <xdr:row>105</xdr:row>
      <xdr:rowOff>152400</xdr:rowOff>
    </xdr:from>
    <xdr:to>
      <xdr:col>9</xdr:col>
      <xdr:colOff>781050</xdr:colOff>
      <xdr:row>108</xdr:row>
      <xdr:rowOff>190500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251EF42-EF9E-43F9-9A65-AD8F05803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0156150"/>
          <a:ext cx="2276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552450</xdr:colOff>
      <xdr:row>130</xdr:row>
      <xdr:rowOff>85725</xdr:rowOff>
    </xdr:from>
    <xdr:to>
      <xdr:col>9</xdr:col>
      <xdr:colOff>828675</xdr:colOff>
      <xdr:row>133</xdr:row>
      <xdr:rowOff>152400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EA532FD0-BABC-4922-BDBB-A39D9496C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37223700"/>
          <a:ext cx="2276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828675</xdr:colOff>
      <xdr:row>167</xdr:row>
      <xdr:rowOff>57150</xdr:rowOff>
    </xdr:from>
    <xdr:to>
      <xdr:col>11</xdr:col>
      <xdr:colOff>66675</xdr:colOff>
      <xdr:row>170</xdr:row>
      <xdr:rowOff>28575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98BDBB6B-FDDC-4A82-A5E5-35F32F37B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257675" y="47415450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485775</xdr:colOff>
      <xdr:row>126</xdr:row>
      <xdr:rowOff>38100</xdr:rowOff>
    </xdr:from>
    <xdr:to>
      <xdr:col>9</xdr:col>
      <xdr:colOff>790575</xdr:colOff>
      <xdr:row>128</xdr:row>
      <xdr:rowOff>266700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D116A5AB-BD7C-4471-9088-31091D903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914775" y="36042600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123825</xdr:colOff>
      <xdr:row>99</xdr:row>
      <xdr:rowOff>47625</xdr:rowOff>
    </xdr:from>
    <xdr:to>
      <xdr:col>9</xdr:col>
      <xdr:colOff>428625</xdr:colOff>
      <xdr:row>101</xdr:row>
      <xdr:rowOff>276225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D454AA5C-10D3-4DA1-8D93-F9B343143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552825" y="28336875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457200</xdr:colOff>
      <xdr:row>61</xdr:row>
      <xdr:rowOff>76200</xdr:rowOff>
    </xdr:from>
    <xdr:to>
      <xdr:col>9</xdr:col>
      <xdr:colOff>762000</xdr:colOff>
      <xdr:row>64</xdr:row>
      <xdr:rowOff>19050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7EDCA19B-CBDB-4933-A340-B00A4BE3F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886200" y="17506950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104775</xdr:colOff>
      <xdr:row>34</xdr:row>
      <xdr:rowOff>28575</xdr:rowOff>
    </xdr:from>
    <xdr:to>
      <xdr:col>9</xdr:col>
      <xdr:colOff>409575</xdr:colOff>
      <xdr:row>36</xdr:row>
      <xdr:rowOff>257175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E262245C-E2D7-4A5C-9687-4B87FAAB7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533775" y="9744075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606425</xdr:colOff>
      <xdr:row>1</xdr:row>
      <xdr:rowOff>98954</xdr:rowOff>
    </xdr:from>
    <xdr:to>
      <xdr:col>17</xdr:col>
      <xdr:colOff>558800</xdr:colOff>
      <xdr:row>4</xdr:row>
      <xdr:rowOff>137054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3209B15F-033B-4246-B66D-712002257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4238" y="384704"/>
          <a:ext cx="22860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144236</xdr:colOff>
      <xdr:row>25</xdr:row>
      <xdr:rowOff>61233</xdr:rowOff>
    </xdr:from>
    <xdr:to>
      <xdr:col>17</xdr:col>
      <xdr:colOff>258536</xdr:colOff>
      <xdr:row>28</xdr:row>
      <xdr:rowOff>4083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5193DB17-D7BE-4B39-AA39-CD139E5A9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329057" y="7204983"/>
          <a:ext cx="2454729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212272</xdr:colOff>
      <xdr:row>0</xdr:row>
      <xdr:rowOff>201386</xdr:rowOff>
    </xdr:from>
    <xdr:to>
      <xdr:col>14</xdr:col>
      <xdr:colOff>145597</xdr:colOff>
      <xdr:row>3</xdr:row>
      <xdr:rowOff>239486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CB5C7394-6CD0-46DC-BDE3-E51351C26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9129" y="201386"/>
          <a:ext cx="2273754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96610</xdr:colOff>
      <xdr:row>25</xdr:row>
      <xdr:rowOff>47625</xdr:rowOff>
    </xdr:from>
    <xdr:to>
      <xdr:col>14</xdr:col>
      <xdr:colOff>191859</xdr:colOff>
      <xdr:row>27</xdr:row>
      <xdr:rowOff>276225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60118AE-BA88-4979-923B-C02200BB1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063467" y="7191375"/>
          <a:ext cx="2435678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showGridLines="0" view="pageBreakPreview" topLeftCell="A76" zoomScale="60" workbookViewId="0">
      <selection activeCell="C100" sqref="C100"/>
    </sheetView>
  </sheetViews>
  <sheetFormatPr defaultColWidth="9" defaultRowHeight="24" customHeight="1" x14ac:dyDescent="0.25"/>
  <cols>
    <col min="1" max="2" width="9" style="8"/>
    <col min="3" max="3" width="15.875" style="8" customWidth="1"/>
    <col min="4" max="4" width="7.125" style="8" customWidth="1"/>
    <col min="5" max="5" width="0.875" style="8" customWidth="1"/>
    <col min="6" max="6" width="13.875" style="8" customWidth="1"/>
    <col min="7" max="7" width="0.875" style="39" customWidth="1"/>
    <col min="8" max="8" width="13.875" style="8" customWidth="1"/>
    <col min="9" max="9" width="0.875" style="8" customWidth="1"/>
    <col min="10" max="10" width="13.875" style="8" customWidth="1"/>
    <col min="11" max="11" width="0.875" style="8" customWidth="1"/>
    <col min="12" max="12" width="13.875" style="8" customWidth="1"/>
    <col min="13" max="13" width="0.875" style="8" customWidth="1"/>
    <col min="14" max="16384" width="9" style="8"/>
  </cols>
  <sheetData>
    <row r="1" spans="1:14" s="20" customFormat="1" ht="24" customHeight="1" x14ac:dyDescent="0.25">
      <c r="A1" s="111" t="s">
        <v>0</v>
      </c>
      <c r="B1" s="111"/>
      <c r="C1" s="111"/>
      <c r="D1" s="111"/>
      <c r="E1" s="111"/>
      <c r="F1" s="111"/>
      <c r="G1" s="111"/>
      <c r="H1" s="111"/>
    </row>
    <row r="2" spans="1:14" s="21" customFormat="1" ht="24" customHeight="1" x14ac:dyDescent="0.25">
      <c r="A2" s="111" t="s">
        <v>1</v>
      </c>
      <c r="B2" s="111"/>
      <c r="C2" s="111"/>
      <c r="D2" s="111"/>
      <c r="E2" s="111"/>
      <c r="F2" s="111"/>
      <c r="G2" s="111"/>
      <c r="H2" s="111"/>
    </row>
    <row r="3" spans="1:14" s="20" customFormat="1" ht="24" customHeight="1" x14ac:dyDescent="0.25">
      <c r="A3" s="111" t="s">
        <v>177</v>
      </c>
      <c r="B3" s="111"/>
      <c r="C3" s="111"/>
      <c r="D3" s="111"/>
      <c r="E3" s="111"/>
      <c r="F3" s="111"/>
      <c r="G3" s="111"/>
      <c r="H3" s="111"/>
    </row>
    <row r="4" spans="1:14" s="21" customFormat="1" ht="24" customHeight="1" x14ac:dyDescent="0.25">
      <c r="A4" s="22"/>
      <c r="G4" s="112"/>
      <c r="H4" s="112"/>
      <c r="K4" s="10"/>
      <c r="L4" s="44" t="s">
        <v>2</v>
      </c>
    </row>
    <row r="5" spans="1:14" s="21" customFormat="1" ht="24" customHeight="1" x14ac:dyDescent="0.25">
      <c r="A5" s="22"/>
      <c r="F5" s="113" t="s">
        <v>60</v>
      </c>
      <c r="G5" s="113"/>
      <c r="H5" s="113"/>
      <c r="K5" s="10"/>
      <c r="L5" s="10"/>
    </row>
    <row r="6" spans="1:14" s="21" customFormat="1" ht="24" customHeight="1" x14ac:dyDescent="0.25">
      <c r="A6" s="22"/>
      <c r="F6" s="114" t="s">
        <v>75</v>
      </c>
      <c r="G6" s="114"/>
      <c r="H6" s="114"/>
      <c r="J6" s="114" t="s">
        <v>3</v>
      </c>
      <c r="K6" s="114"/>
      <c r="L6" s="114"/>
    </row>
    <row r="7" spans="1:14" s="21" customFormat="1" ht="24" customHeight="1" x14ac:dyDescent="0.25">
      <c r="A7" s="23"/>
      <c r="B7" s="24"/>
      <c r="C7" s="24"/>
      <c r="D7" s="41" t="s">
        <v>4</v>
      </c>
      <c r="E7" s="16"/>
      <c r="F7" s="42" t="s">
        <v>178</v>
      </c>
      <c r="G7" s="45"/>
      <c r="H7" s="42" t="s">
        <v>126</v>
      </c>
      <c r="I7" s="37"/>
      <c r="J7" s="42" t="s">
        <v>178</v>
      </c>
      <c r="K7" s="45"/>
      <c r="L7" s="42" t="s">
        <v>126</v>
      </c>
    </row>
    <row r="8" spans="1:14" s="21" customFormat="1" ht="24" customHeight="1" x14ac:dyDescent="0.25">
      <c r="A8" s="23"/>
      <c r="B8" s="24"/>
      <c r="C8" s="24"/>
      <c r="D8" s="16"/>
      <c r="E8" s="16"/>
      <c r="F8" s="1" t="s">
        <v>158</v>
      </c>
      <c r="G8" s="45"/>
      <c r="H8" s="1" t="s">
        <v>160</v>
      </c>
      <c r="I8" s="37"/>
      <c r="J8" s="1" t="s">
        <v>158</v>
      </c>
      <c r="K8" s="45"/>
      <c r="L8" s="1" t="s">
        <v>160</v>
      </c>
    </row>
    <row r="9" spans="1:14" s="21" customFormat="1" ht="24" customHeight="1" x14ac:dyDescent="0.25">
      <c r="A9" s="23"/>
      <c r="B9" s="24"/>
      <c r="C9" s="24"/>
      <c r="D9" s="16"/>
      <c r="E9" s="16"/>
      <c r="F9" s="1" t="s">
        <v>159</v>
      </c>
      <c r="G9" s="45"/>
      <c r="H9" s="1"/>
      <c r="I9" s="37"/>
      <c r="J9" s="1" t="s">
        <v>159</v>
      </c>
      <c r="K9" s="45"/>
      <c r="L9" s="1"/>
    </row>
    <row r="10" spans="1:14" s="21" customFormat="1" ht="24" customHeight="1" x14ac:dyDescent="0.25">
      <c r="A10" s="4" t="s">
        <v>5</v>
      </c>
      <c r="B10" s="22"/>
      <c r="C10" s="22"/>
      <c r="D10" s="22"/>
      <c r="E10" s="22"/>
      <c r="F10" s="22"/>
      <c r="G10" s="46"/>
      <c r="H10" s="22"/>
      <c r="I10" s="22"/>
      <c r="J10" s="25"/>
      <c r="K10" s="25"/>
      <c r="L10" s="25"/>
    </row>
    <row r="11" spans="1:14" s="21" customFormat="1" ht="24" customHeight="1" x14ac:dyDescent="0.25">
      <c r="A11" s="5" t="s">
        <v>6</v>
      </c>
      <c r="B11" s="11"/>
      <c r="C11" s="11"/>
      <c r="D11" s="11" t="s">
        <v>143</v>
      </c>
      <c r="E11" s="11"/>
      <c r="F11" s="10">
        <v>269695649</v>
      </c>
      <c r="G11" s="9"/>
      <c r="H11" s="10">
        <v>139646681</v>
      </c>
      <c r="I11" s="10"/>
      <c r="J11" s="10">
        <v>269695649</v>
      </c>
      <c r="K11" s="12"/>
      <c r="L11" s="10">
        <v>139646681</v>
      </c>
      <c r="N11" s="10"/>
    </row>
    <row r="12" spans="1:14" s="21" customFormat="1" ht="24" customHeight="1" x14ac:dyDescent="0.25">
      <c r="A12" s="5" t="s">
        <v>93</v>
      </c>
      <c r="B12" s="11"/>
      <c r="C12" s="11"/>
      <c r="D12" s="11" t="s">
        <v>144</v>
      </c>
      <c r="E12" s="11"/>
      <c r="F12" s="10">
        <v>362122653</v>
      </c>
      <c r="G12" s="9"/>
      <c r="H12" s="10">
        <v>460188833</v>
      </c>
      <c r="I12" s="10"/>
      <c r="J12" s="10">
        <v>362122653</v>
      </c>
      <c r="K12" s="12"/>
      <c r="L12" s="10">
        <v>460188833</v>
      </c>
      <c r="N12" s="10"/>
    </row>
    <row r="13" spans="1:14" s="21" customFormat="1" ht="24" customHeight="1" x14ac:dyDescent="0.25">
      <c r="A13" s="5" t="s">
        <v>58</v>
      </c>
      <c r="B13" s="11"/>
      <c r="C13" s="11"/>
      <c r="D13" s="11"/>
      <c r="E13" s="11"/>
      <c r="F13" s="10">
        <v>9694532</v>
      </c>
      <c r="G13" s="9"/>
      <c r="H13" s="10">
        <v>7992591</v>
      </c>
      <c r="I13" s="10"/>
      <c r="J13" s="10">
        <v>9694532</v>
      </c>
      <c r="K13" s="12"/>
      <c r="L13" s="10">
        <v>7992591</v>
      </c>
      <c r="N13" s="10"/>
    </row>
    <row r="14" spans="1:14" s="21" customFormat="1" ht="24" customHeight="1" x14ac:dyDescent="0.25">
      <c r="A14" s="5" t="s">
        <v>59</v>
      </c>
      <c r="B14" s="11"/>
      <c r="C14" s="11"/>
      <c r="D14" s="11" t="s">
        <v>74</v>
      </c>
      <c r="E14" s="11"/>
      <c r="F14" s="10">
        <v>508034430</v>
      </c>
      <c r="G14" s="9"/>
      <c r="H14" s="10">
        <v>659616170</v>
      </c>
      <c r="I14" s="10"/>
      <c r="J14" s="10">
        <v>508034430</v>
      </c>
      <c r="K14" s="12"/>
      <c r="L14" s="10">
        <v>659616170</v>
      </c>
      <c r="N14" s="10"/>
    </row>
    <row r="15" spans="1:14" s="21" customFormat="1" ht="24" customHeight="1" x14ac:dyDescent="0.25">
      <c r="A15" s="5" t="s">
        <v>89</v>
      </c>
      <c r="B15" s="11"/>
      <c r="C15" s="11"/>
      <c r="D15" s="11" t="s">
        <v>78</v>
      </c>
      <c r="E15" s="11"/>
      <c r="F15" s="10">
        <v>679420613</v>
      </c>
      <c r="G15" s="9"/>
      <c r="H15" s="10">
        <v>532731843</v>
      </c>
      <c r="I15" s="10"/>
      <c r="J15" s="10">
        <v>679420613</v>
      </c>
      <c r="K15" s="12"/>
      <c r="L15" s="10">
        <v>532731843</v>
      </c>
      <c r="N15" s="10"/>
    </row>
    <row r="16" spans="1:14" s="21" customFormat="1" ht="24" customHeight="1" x14ac:dyDescent="0.25">
      <c r="A16" s="5" t="s">
        <v>7</v>
      </c>
      <c r="B16" s="11"/>
      <c r="C16" s="11"/>
      <c r="D16" s="11"/>
      <c r="E16" s="11"/>
      <c r="F16" s="10"/>
      <c r="G16" s="9"/>
      <c r="H16" s="10"/>
      <c r="I16" s="12"/>
      <c r="J16" s="10"/>
      <c r="K16" s="10"/>
      <c r="L16" s="10"/>
    </row>
    <row r="17" spans="1:14" s="21" customFormat="1" ht="24" customHeight="1" x14ac:dyDescent="0.25">
      <c r="A17" s="5" t="s">
        <v>8</v>
      </c>
      <c r="B17" s="11"/>
      <c r="C17" s="11"/>
      <c r="D17" s="11" t="s">
        <v>81</v>
      </c>
      <c r="E17" s="11"/>
      <c r="F17" s="10">
        <v>3150930749</v>
      </c>
      <c r="G17" s="9"/>
      <c r="H17" s="10">
        <f>2988961052+55224595</f>
        <v>3044185647</v>
      </c>
      <c r="I17" s="12"/>
      <c r="J17" s="10">
        <v>3150930749</v>
      </c>
      <c r="K17" s="10"/>
      <c r="L17" s="10">
        <v>2988961052</v>
      </c>
    </row>
    <row r="18" spans="1:14" s="21" customFormat="1" ht="24" customHeight="1" x14ac:dyDescent="0.25">
      <c r="A18" s="5" t="s">
        <v>148</v>
      </c>
      <c r="B18" s="11"/>
      <c r="C18" s="11"/>
      <c r="D18" s="11" t="s">
        <v>77</v>
      </c>
      <c r="E18" s="11"/>
      <c r="F18" s="10">
        <v>658469</v>
      </c>
      <c r="G18" s="9"/>
      <c r="H18" s="10">
        <v>949846</v>
      </c>
      <c r="I18" s="12"/>
      <c r="J18" s="10">
        <v>658469</v>
      </c>
      <c r="K18" s="10"/>
      <c r="L18" s="10">
        <v>949846</v>
      </c>
      <c r="N18" s="10"/>
    </row>
    <row r="19" spans="1:14" s="21" customFormat="1" ht="24" customHeight="1" x14ac:dyDescent="0.25">
      <c r="A19" s="5" t="s">
        <v>9</v>
      </c>
      <c r="B19" s="11"/>
      <c r="C19" s="11"/>
      <c r="D19" s="11" t="s">
        <v>90</v>
      </c>
      <c r="E19" s="11"/>
      <c r="F19" s="10">
        <v>26279021</v>
      </c>
      <c r="G19" s="9"/>
      <c r="H19" s="10">
        <v>27016839</v>
      </c>
      <c r="I19" s="12"/>
      <c r="J19" s="10">
        <v>43256079</v>
      </c>
      <c r="K19" s="10"/>
      <c r="L19" s="10">
        <v>43256079</v>
      </c>
      <c r="N19" s="10"/>
    </row>
    <row r="20" spans="1:14" s="21" customFormat="1" ht="24" customHeight="1" x14ac:dyDescent="0.25">
      <c r="A20" s="5" t="s">
        <v>71</v>
      </c>
      <c r="B20" s="11"/>
      <c r="C20" s="11"/>
      <c r="D20" s="11" t="s">
        <v>82</v>
      </c>
      <c r="E20" s="11"/>
      <c r="F20" s="10">
        <v>214067651</v>
      </c>
      <c r="G20" s="9"/>
      <c r="H20" s="10">
        <v>242549566</v>
      </c>
      <c r="I20" s="12"/>
      <c r="J20" s="10">
        <v>214067651</v>
      </c>
      <c r="K20" s="10"/>
      <c r="L20" s="10">
        <v>242549566</v>
      </c>
      <c r="N20" s="10"/>
    </row>
    <row r="21" spans="1:14" s="21" customFormat="1" ht="24" customHeight="1" x14ac:dyDescent="0.25">
      <c r="A21" s="5" t="s">
        <v>147</v>
      </c>
      <c r="B21" s="11"/>
      <c r="C21" s="11"/>
      <c r="D21" s="11" t="s">
        <v>109</v>
      </c>
      <c r="E21" s="11"/>
      <c r="F21" s="10">
        <v>61961500</v>
      </c>
      <c r="G21" s="9"/>
      <c r="H21" s="10">
        <v>0</v>
      </c>
      <c r="I21" s="12"/>
      <c r="J21" s="10">
        <v>61961500</v>
      </c>
      <c r="K21" s="10"/>
      <c r="L21" s="10">
        <v>0</v>
      </c>
      <c r="N21" s="10"/>
    </row>
    <row r="22" spans="1:14" s="21" customFormat="1" ht="24" customHeight="1" x14ac:dyDescent="0.25">
      <c r="A22" s="5" t="s">
        <v>72</v>
      </c>
      <c r="B22" s="11"/>
      <c r="C22" s="11"/>
      <c r="D22" s="11" t="s">
        <v>91</v>
      </c>
      <c r="E22" s="11"/>
      <c r="F22" s="10">
        <v>19568307</v>
      </c>
      <c r="G22" s="9"/>
      <c r="H22" s="10">
        <v>53359278</v>
      </c>
      <c r="I22" s="12"/>
      <c r="J22" s="10">
        <v>19568307</v>
      </c>
      <c r="K22" s="10"/>
      <c r="L22" s="10">
        <v>53359278</v>
      </c>
      <c r="N22" s="10"/>
    </row>
    <row r="23" spans="1:14" s="21" customFormat="1" ht="24" customHeight="1" x14ac:dyDescent="0.25">
      <c r="A23" s="5" t="s">
        <v>92</v>
      </c>
      <c r="B23" s="11"/>
      <c r="C23" s="11"/>
      <c r="D23" s="11" t="s">
        <v>68</v>
      </c>
      <c r="E23" s="11"/>
      <c r="F23" s="10">
        <v>229903098</v>
      </c>
      <c r="G23" s="9"/>
      <c r="H23" s="10">
        <v>213721758</v>
      </c>
      <c r="I23" s="12"/>
      <c r="J23" s="10">
        <v>215462767</v>
      </c>
      <c r="K23" s="10"/>
      <c r="L23" s="10">
        <v>210473910</v>
      </c>
      <c r="N23" s="10"/>
    </row>
    <row r="24" spans="1:14" s="21" customFormat="1" ht="24" customHeight="1" x14ac:dyDescent="0.25">
      <c r="A24" s="5" t="s">
        <v>10</v>
      </c>
      <c r="B24" s="11"/>
      <c r="C24" s="11"/>
      <c r="D24" s="11"/>
      <c r="E24" s="11"/>
      <c r="F24" s="10"/>
      <c r="G24" s="9"/>
      <c r="H24" s="10"/>
      <c r="I24" s="12"/>
      <c r="J24" s="10"/>
      <c r="K24" s="10"/>
      <c r="L24" s="10"/>
      <c r="N24" s="10"/>
    </row>
    <row r="25" spans="1:14" s="21" customFormat="1" ht="24" customHeight="1" x14ac:dyDescent="0.25">
      <c r="A25" s="6" t="s">
        <v>73</v>
      </c>
      <c r="B25" s="11"/>
      <c r="C25" s="11"/>
      <c r="D25" s="11" t="s">
        <v>133</v>
      </c>
      <c r="E25" s="11"/>
      <c r="F25" s="10">
        <v>95590669</v>
      </c>
      <c r="G25" s="9"/>
      <c r="H25" s="10">
        <v>118749174</v>
      </c>
      <c r="I25" s="12"/>
      <c r="J25" s="10">
        <v>95590669</v>
      </c>
      <c r="K25" s="10"/>
      <c r="L25" s="10">
        <v>118749174</v>
      </c>
      <c r="N25" s="10"/>
    </row>
    <row r="26" spans="1:14" s="21" customFormat="1" ht="24" customHeight="1" x14ac:dyDescent="0.25">
      <c r="A26" s="6" t="s">
        <v>87</v>
      </c>
      <c r="B26" s="11"/>
      <c r="C26" s="11"/>
      <c r="D26" s="11"/>
      <c r="E26" s="11"/>
      <c r="F26" s="10">
        <v>154777133</v>
      </c>
      <c r="G26" s="9"/>
      <c r="H26" s="10">
        <v>73691390</v>
      </c>
      <c r="I26" s="12"/>
      <c r="J26" s="10">
        <v>154777133</v>
      </c>
      <c r="K26" s="10"/>
      <c r="L26" s="10">
        <v>73691390</v>
      </c>
      <c r="N26" s="10"/>
    </row>
    <row r="27" spans="1:14" s="21" customFormat="1" ht="24" customHeight="1" x14ac:dyDescent="0.25">
      <c r="A27" s="6" t="s">
        <v>116</v>
      </c>
      <c r="B27" s="11"/>
      <c r="C27" s="11"/>
      <c r="D27" s="11"/>
      <c r="E27" s="11"/>
      <c r="F27" s="10">
        <v>146505696</v>
      </c>
      <c r="G27" s="9"/>
      <c r="H27" s="10">
        <v>128901665</v>
      </c>
      <c r="I27" s="12"/>
      <c r="J27" s="10">
        <v>146505696</v>
      </c>
      <c r="K27" s="10"/>
      <c r="L27" s="10">
        <v>128901665</v>
      </c>
      <c r="N27" s="10"/>
    </row>
    <row r="28" spans="1:14" s="21" customFormat="1" ht="24" customHeight="1" thickBot="1" x14ac:dyDescent="0.3">
      <c r="A28" s="4" t="s">
        <v>11</v>
      </c>
      <c r="B28" s="22"/>
      <c r="C28" s="22"/>
      <c r="D28" s="22"/>
      <c r="E28" s="22"/>
      <c r="F28" s="18">
        <f>SUM(F11:F27)</f>
        <v>5929210170</v>
      </c>
      <c r="G28" s="9"/>
      <c r="H28" s="18">
        <f>SUM(H11:H27)</f>
        <v>5703301281</v>
      </c>
      <c r="I28" s="28"/>
      <c r="J28" s="18">
        <f>SUM(J11:J27)</f>
        <v>5931746897</v>
      </c>
      <c r="K28" s="10"/>
      <c r="L28" s="18">
        <f>SUM(L11:L27)</f>
        <v>5661068078</v>
      </c>
      <c r="M28" s="29"/>
      <c r="N28" s="10"/>
    </row>
    <row r="29" spans="1:14" s="21" customFormat="1" ht="24" customHeight="1" thickTop="1" x14ac:dyDescent="0.25">
      <c r="A29" s="23"/>
      <c r="B29" s="22"/>
      <c r="C29" s="22"/>
      <c r="D29" s="22"/>
      <c r="E29" s="22"/>
      <c r="F29" s="22"/>
      <c r="G29" s="9"/>
      <c r="H29" s="10"/>
      <c r="I29" s="22"/>
      <c r="J29" s="10"/>
      <c r="K29" s="10"/>
      <c r="L29" s="10"/>
      <c r="M29" s="26"/>
    </row>
    <row r="30" spans="1:14" s="21" customFormat="1" ht="24" customHeight="1" x14ac:dyDescent="0.25">
      <c r="A30" s="30" t="s">
        <v>12</v>
      </c>
      <c r="B30" s="22"/>
      <c r="C30" s="22"/>
      <c r="D30" s="22"/>
      <c r="E30" s="22"/>
      <c r="F30" s="22"/>
      <c r="G30" s="9"/>
      <c r="H30" s="10"/>
      <c r="I30" s="22"/>
      <c r="J30" s="10"/>
      <c r="K30" s="10"/>
      <c r="L30" s="10"/>
    </row>
    <row r="31" spans="1:14" s="20" customFormat="1" ht="24" customHeight="1" x14ac:dyDescent="0.25">
      <c r="A31" s="4" t="s">
        <v>0</v>
      </c>
      <c r="B31" s="4"/>
      <c r="C31" s="4"/>
      <c r="D31" s="4"/>
      <c r="E31" s="4"/>
      <c r="F31" s="4"/>
      <c r="G31" s="47"/>
      <c r="H31" s="4"/>
      <c r="I31" s="4"/>
      <c r="J31" s="4"/>
      <c r="K31" s="4"/>
      <c r="L31" s="4"/>
    </row>
    <row r="32" spans="1:14" s="21" customFormat="1" ht="24" customHeight="1" x14ac:dyDescent="0.25">
      <c r="A32" s="4" t="s">
        <v>13</v>
      </c>
      <c r="B32" s="4"/>
      <c r="C32" s="4"/>
      <c r="D32" s="4"/>
      <c r="E32" s="4"/>
      <c r="F32" s="4"/>
      <c r="G32" s="47"/>
      <c r="H32" s="4"/>
      <c r="I32" s="4"/>
      <c r="J32" s="4"/>
      <c r="K32" s="4"/>
      <c r="L32" s="4"/>
    </row>
    <row r="33" spans="1:14" s="20" customFormat="1" ht="24" customHeight="1" x14ac:dyDescent="0.25">
      <c r="A33" s="111" t="s">
        <v>177</v>
      </c>
      <c r="B33" s="111"/>
      <c r="C33" s="111"/>
      <c r="D33" s="111"/>
      <c r="E33" s="111"/>
      <c r="F33" s="111"/>
      <c r="G33" s="111"/>
      <c r="H33" s="111"/>
    </row>
    <row r="34" spans="1:14" s="21" customFormat="1" ht="24" customHeight="1" x14ac:dyDescent="0.25">
      <c r="A34" s="22"/>
      <c r="G34" s="112"/>
      <c r="H34" s="112"/>
      <c r="K34" s="10"/>
      <c r="L34" s="44" t="s">
        <v>2</v>
      </c>
    </row>
    <row r="35" spans="1:14" s="21" customFormat="1" ht="24" customHeight="1" x14ac:dyDescent="0.25">
      <c r="A35" s="22"/>
      <c r="F35" s="113" t="s">
        <v>60</v>
      </c>
      <c r="G35" s="113"/>
      <c r="H35" s="113"/>
      <c r="K35" s="10"/>
      <c r="L35" s="10"/>
    </row>
    <row r="36" spans="1:14" s="21" customFormat="1" ht="24" customHeight="1" x14ac:dyDescent="0.25">
      <c r="A36" s="22"/>
      <c r="F36" s="114" t="s">
        <v>75</v>
      </c>
      <c r="G36" s="114"/>
      <c r="H36" s="114"/>
      <c r="J36" s="114" t="s">
        <v>3</v>
      </c>
      <c r="K36" s="114"/>
      <c r="L36" s="114"/>
    </row>
    <row r="37" spans="1:14" s="21" customFormat="1" ht="24" customHeight="1" x14ac:dyDescent="0.25">
      <c r="A37" s="23"/>
      <c r="B37" s="24"/>
      <c r="C37" s="24"/>
      <c r="D37" s="41" t="s">
        <v>4</v>
      </c>
      <c r="E37" s="16"/>
      <c r="F37" s="42" t="s">
        <v>178</v>
      </c>
      <c r="G37" s="45"/>
      <c r="H37" s="42" t="s">
        <v>126</v>
      </c>
      <c r="I37" s="37"/>
      <c r="J37" s="42" t="s">
        <v>178</v>
      </c>
      <c r="K37" s="45"/>
      <c r="L37" s="42" t="s">
        <v>126</v>
      </c>
    </row>
    <row r="38" spans="1:14" s="21" customFormat="1" ht="24" customHeight="1" x14ac:dyDescent="0.25">
      <c r="A38" s="23"/>
      <c r="B38" s="24"/>
      <c r="C38" s="24"/>
      <c r="D38" s="16"/>
      <c r="E38" s="16"/>
      <c r="F38" s="1" t="s">
        <v>158</v>
      </c>
      <c r="G38" s="45"/>
      <c r="H38" s="1" t="s">
        <v>160</v>
      </c>
      <c r="I38" s="37"/>
      <c r="J38" s="1" t="s">
        <v>158</v>
      </c>
      <c r="K38" s="45"/>
      <c r="L38" s="1" t="s">
        <v>160</v>
      </c>
    </row>
    <row r="39" spans="1:14" s="21" customFormat="1" ht="24" customHeight="1" x14ac:dyDescent="0.25">
      <c r="A39" s="23"/>
      <c r="B39" s="24"/>
      <c r="C39" s="24"/>
      <c r="D39" s="16"/>
      <c r="E39" s="16"/>
      <c r="F39" s="1" t="s">
        <v>159</v>
      </c>
      <c r="G39" s="45"/>
      <c r="H39" s="1"/>
      <c r="I39" s="37"/>
      <c r="J39" s="1" t="s">
        <v>159</v>
      </c>
      <c r="K39" s="45"/>
      <c r="L39" s="1"/>
    </row>
    <row r="40" spans="1:14" s="21" customFormat="1" ht="24" customHeight="1" x14ac:dyDescent="0.25">
      <c r="A40" s="19" t="s">
        <v>62</v>
      </c>
      <c r="B40" s="24"/>
      <c r="C40" s="24"/>
      <c r="D40" s="24"/>
      <c r="E40" s="24"/>
      <c r="F40" s="24"/>
      <c r="G40" s="2"/>
      <c r="H40" s="24"/>
      <c r="I40" s="24"/>
      <c r="J40" s="1"/>
      <c r="K40" s="2"/>
      <c r="L40" s="1"/>
    </row>
    <row r="41" spans="1:14" s="21" customFormat="1" ht="24" customHeight="1" x14ac:dyDescent="0.25">
      <c r="A41" s="4" t="s">
        <v>14</v>
      </c>
      <c r="B41" s="22"/>
      <c r="C41" s="22"/>
      <c r="D41" s="22"/>
      <c r="E41" s="22"/>
      <c r="F41" s="22"/>
      <c r="G41" s="48"/>
      <c r="H41" s="22"/>
      <c r="I41" s="22"/>
      <c r="J41" s="43"/>
      <c r="K41" s="31"/>
      <c r="L41" s="43"/>
    </row>
    <row r="42" spans="1:14" s="21" customFormat="1" ht="24" customHeight="1" x14ac:dyDescent="0.25">
      <c r="A42" s="5" t="s">
        <v>16</v>
      </c>
      <c r="B42" s="11"/>
      <c r="C42" s="11"/>
      <c r="D42" s="11" t="s">
        <v>104</v>
      </c>
      <c r="E42" s="11"/>
      <c r="F42" s="10">
        <v>2534664553</v>
      </c>
      <c r="G42" s="9"/>
      <c r="H42" s="10">
        <v>2581112521</v>
      </c>
      <c r="I42" s="12"/>
      <c r="J42" s="10">
        <v>2534664553</v>
      </c>
      <c r="K42" s="10"/>
      <c r="L42" s="10">
        <v>2581112521</v>
      </c>
    </row>
    <row r="43" spans="1:14" s="21" customFormat="1" ht="24" customHeight="1" x14ac:dyDescent="0.25">
      <c r="A43" s="5" t="s">
        <v>15</v>
      </c>
      <c r="B43" s="11"/>
      <c r="C43" s="11"/>
      <c r="D43" s="11" t="s">
        <v>107</v>
      </c>
      <c r="E43" s="11"/>
      <c r="F43" s="10">
        <v>1003077561</v>
      </c>
      <c r="G43" s="9"/>
      <c r="H43" s="10">
        <v>761022233</v>
      </c>
      <c r="I43" s="10"/>
      <c r="J43" s="10">
        <v>1003077561</v>
      </c>
      <c r="K43" s="12"/>
      <c r="L43" s="10">
        <v>761022233</v>
      </c>
      <c r="N43" s="10"/>
    </row>
    <row r="44" spans="1:14" s="21" customFormat="1" ht="24" customHeight="1" x14ac:dyDescent="0.25">
      <c r="A44" s="5" t="s">
        <v>127</v>
      </c>
      <c r="B44" s="11"/>
      <c r="C44" s="11"/>
      <c r="D44" s="11"/>
      <c r="E44" s="11"/>
      <c r="F44" s="10">
        <v>13920942</v>
      </c>
      <c r="G44" s="9"/>
      <c r="H44" s="10">
        <v>9095850</v>
      </c>
      <c r="I44" s="10"/>
      <c r="J44" s="10">
        <v>13920942</v>
      </c>
      <c r="K44" s="12"/>
      <c r="L44" s="10">
        <v>9095850</v>
      </c>
      <c r="N44" s="10"/>
    </row>
    <row r="45" spans="1:14" s="21" customFormat="1" ht="24" customHeight="1" x14ac:dyDescent="0.25">
      <c r="A45" s="5" t="s">
        <v>134</v>
      </c>
      <c r="B45" s="11"/>
      <c r="C45" s="11"/>
      <c r="D45" s="11" t="s">
        <v>110</v>
      </c>
      <c r="E45" s="11"/>
      <c r="F45" s="10">
        <v>58462897</v>
      </c>
      <c r="G45" s="9"/>
      <c r="H45" s="10">
        <v>0</v>
      </c>
      <c r="I45" s="10"/>
      <c r="J45" s="10">
        <v>58462897</v>
      </c>
      <c r="K45" s="12"/>
      <c r="L45" s="10">
        <v>0</v>
      </c>
      <c r="N45" s="10"/>
    </row>
    <row r="46" spans="1:14" s="21" customFormat="1" ht="24" customHeight="1" x14ac:dyDescent="0.25">
      <c r="A46" s="5" t="s">
        <v>88</v>
      </c>
      <c r="B46" s="11"/>
      <c r="C46" s="11"/>
      <c r="D46" s="11"/>
      <c r="E46" s="11"/>
      <c r="F46" s="10">
        <v>66251202</v>
      </c>
      <c r="G46" s="9"/>
      <c r="H46" s="10">
        <v>61300779</v>
      </c>
      <c r="I46" s="10"/>
      <c r="J46" s="10">
        <v>66251202</v>
      </c>
      <c r="K46" s="12"/>
      <c r="L46" s="10">
        <v>61300779</v>
      </c>
      <c r="N46" s="10"/>
    </row>
    <row r="47" spans="1:14" s="21" customFormat="1" ht="24" customHeight="1" x14ac:dyDescent="0.25">
      <c r="A47" s="5" t="s">
        <v>17</v>
      </c>
      <c r="B47" s="11"/>
      <c r="C47" s="11"/>
      <c r="D47" s="11"/>
      <c r="E47" s="11"/>
      <c r="F47" s="10"/>
      <c r="G47" s="9"/>
      <c r="H47" s="10"/>
      <c r="I47" s="12"/>
      <c r="J47" s="10"/>
      <c r="K47" s="10"/>
      <c r="L47" s="10"/>
      <c r="N47" s="10"/>
    </row>
    <row r="48" spans="1:14" s="21" customFormat="1" ht="24" customHeight="1" x14ac:dyDescent="0.25">
      <c r="A48" s="5" t="s">
        <v>18</v>
      </c>
      <c r="B48" s="11"/>
      <c r="C48" s="11"/>
      <c r="D48" s="11"/>
      <c r="E48" s="11"/>
      <c r="F48" s="10">
        <v>82907571</v>
      </c>
      <c r="G48" s="9"/>
      <c r="H48" s="10">
        <v>86728688</v>
      </c>
      <c r="I48" s="12"/>
      <c r="J48" s="10">
        <v>82907571</v>
      </c>
      <c r="K48" s="10"/>
      <c r="L48" s="10">
        <v>86728688</v>
      </c>
      <c r="N48" s="10"/>
    </row>
    <row r="49" spans="1:14" s="21" customFormat="1" ht="24" customHeight="1" x14ac:dyDescent="0.25">
      <c r="A49" s="6" t="s">
        <v>19</v>
      </c>
      <c r="B49" s="11"/>
      <c r="C49" s="11"/>
      <c r="F49" s="10">
        <v>64984543</v>
      </c>
      <c r="G49" s="9"/>
      <c r="H49" s="10">
        <v>44578080</v>
      </c>
      <c r="I49" s="12"/>
      <c r="J49" s="10">
        <v>64984543</v>
      </c>
      <c r="K49" s="10"/>
      <c r="L49" s="10">
        <v>44578080</v>
      </c>
      <c r="N49" s="10"/>
    </row>
    <row r="50" spans="1:14" s="21" customFormat="1" ht="24" customHeight="1" x14ac:dyDescent="0.25">
      <c r="A50" s="6" t="s">
        <v>151</v>
      </c>
      <c r="B50" s="11"/>
      <c r="C50" s="11"/>
      <c r="F50" s="10">
        <v>0</v>
      </c>
      <c r="G50" s="9"/>
      <c r="H50" s="10">
        <v>15869920</v>
      </c>
      <c r="I50" s="12"/>
      <c r="J50" s="10">
        <v>0</v>
      </c>
      <c r="K50" s="10"/>
      <c r="L50" s="10">
        <v>15869920</v>
      </c>
      <c r="N50" s="10"/>
    </row>
    <row r="51" spans="1:14" s="21" customFormat="1" ht="24" customHeight="1" x14ac:dyDescent="0.25">
      <c r="A51" s="6" t="s">
        <v>116</v>
      </c>
      <c r="B51" s="11"/>
      <c r="C51" s="11"/>
      <c r="D51" s="11"/>
      <c r="E51" s="11"/>
      <c r="F51" s="10">
        <v>52176150</v>
      </c>
      <c r="G51" s="9"/>
      <c r="H51" s="10">
        <v>77106342</v>
      </c>
      <c r="I51" s="12"/>
      <c r="J51" s="10">
        <v>52176150</v>
      </c>
      <c r="K51" s="10"/>
      <c r="L51" s="10">
        <v>77106342</v>
      </c>
      <c r="N51" s="10"/>
    </row>
    <row r="52" spans="1:14" s="21" customFormat="1" ht="24" customHeight="1" x14ac:dyDescent="0.25">
      <c r="A52" s="4" t="s">
        <v>20</v>
      </c>
      <c r="B52" s="11"/>
      <c r="C52" s="11"/>
      <c r="D52" s="11"/>
      <c r="E52" s="11"/>
      <c r="F52" s="27">
        <f>SUM(F42:F51)</f>
        <v>3876445419</v>
      </c>
      <c r="G52" s="9"/>
      <c r="H52" s="27">
        <f>SUM(H42:H51)</f>
        <v>3636814413</v>
      </c>
      <c r="I52" s="12"/>
      <c r="J52" s="27">
        <f>SUM(J42:J51)</f>
        <v>3876445419</v>
      </c>
      <c r="K52" s="10"/>
      <c r="L52" s="27">
        <f>SUM(L42:L51)</f>
        <v>3636814413</v>
      </c>
      <c r="M52" s="32"/>
      <c r="N52" s="10"/>
    </row>
    <row r="53" spans="1:14" s="21" customFormat="1" ht="24" customHeight="1" x14ac:dyDescent="0.25">
      <c r="A53" s="4"/>
      <c r="B53" s="11"/>
      <c r="C53" s="11"/>
      <c r="D53" s="11"/>
      <c r="E53" s="11"/>
      <c r="F53" s="9"/>
      <c r="G53" s="9"/>
      <c r="H53" s="9"/>
      <c r="I53" s="12"/>
      <c r="J53" s="9"/>
      <c r="K53" s="10"/>
      <c r="L53" s="9"/>
      <c r="M53" s="32"/>
      <c r="N53" s="10"/>
    </row>
    <row r="54" spans="1:14" s="21" customFormat="1" ht="24" customHeight="1" x14ac:dyDescent="0.25">
      <c r="A54" s="30" t="s">
        <v>12</v>
      </c>
      <c r="B54" s="22"/>
      <c r="C54" s="22"/>
      <c r="D54" s="22"/>
      <c r="E54" s="22"/>
      <c r="F54" s="22"/>
      <c r="G54" s="9"/>
      <c r="H54" s="10"/>
      <c r="I54" s="22"/>
      <c r="J54" s="10"/>
      <c r="K54" s="10"/>
      <c r="L54" s="10"/>
      <c r="M54" s="32"/>
      <c r="N54" s="10"/>
    </row>
    <row r="55" spans="1:14" s="21" customFormat="1" ht="24" customHeight="1" x14ac:dyDescent="0.25">
      <c r="A55" s="4" t="s">
        <v>0</v>
      </c>
      <c r="B55" s="4"/>
      <c r="C55" s="4"/>
      <c r="D55" s="4"/>
      <c r="E55" s="4"/>
      <c r="F55" s="4"/>
      <c r="G55" s="47"/>
      <c r="H55" s="4"/>
      <c r="I55" s="4"/>
      <c r="J55" s="4"/>
      <c r="K55" s="4"/>
      <c r="L55" s="4"/>
      <c r="M55" s="32"/>
      <c r="N55" s="10"/>
    </row>
    <row r="56" spans="1:14" s="21" customFormat="1" ht="24" customHeight="1" x14ac:dyDescent="0.25">
      <c r="A56" s="4" t="s">
        <v>13</v>
      </c>
      <c r="B56" s="4"/>
      <c r="C56" s="4"/>
      <c r="D56" s="4"/>
      <c r="E56" s="4"/>
      <c r="F56" s="4"/>
      <c r="G56" s="47"/>
      <c r="H56" s="4"/>
      <c r="I56" s="4"/>
      <c r="J56" s="4"/>
      <c r="K56" s="4"/>
      <c r="L56" s="4"/>
      <c r="M56" s="32"/>
      <c r="N56" s="10"/>
    </row>
    <row r="57" spans="1:14" s="21" customFormat="1" ht="24" customHeight="1" x14ac:dyDescent="0.25">
      <c r="A57" s="111" t="s">
        <v>177</v>
      </c>
      <c r="B57" s="111"/>
      <c r="C57" s="111"/>
      <c r="D57" s="111"/>
      <c r="E57" s="111"/>
      <c r="F57" s="111"/>
      <c r="G57" s="111"/>
      <c r="H57" s="111"/>
      <c r="I57" s="20"/>
      <c r="J57" s="20"/>
      <c r="K57" s="20"/>
      <c r="L57" s="20"/>
      <c r="M57" s="32"/>
      <c r="N57" s="10"/>
    </row>
    <row r="58" spans="1:14" s="21" customFormat="1" ht="24" customHeight="1" x14ac:dyDescent="0.25">
      <c r="A58" s="22"/>
      <c r="G58" s="112"/>
      <c r="H58" s="112"/>
      <c r="K58" s="10"/>
      <c r="L58" s="95" t="s">
        <v>2</v>
      </c>
      <c r="M58" s="32"/>
      <c r="N58" s="10"/>
    </row>
    <row r="59" spans="1:14" s="21" customFormat="1" ht="24" customHeight="1" x14ac:dyDescent="0.25">
      <c r="A59" s="22"/>
      <c r="F59" s="113" t="s">
        <v>60</v>
      </c>
      <c r="G59" s="113"/>
      <c r="H59" s="113"/>
      <c r="K59" s="10"/>
      <c r="L59" s="10"/>
      <c r="M59" s="32"/>
      <c r="N59" s="10"/>
    </row>
    <row r="60" spans="1:14" s="21" customFormat="1" ht="24" customHeight="1" x14ac:dyDescent="0.25">
      <c r="A60" s="22"/>
      <c r="F60" s="114" t="s">
        <v>75</v>
      </c>
      <c r="G60" s="114"/>
      <c r="H60" s="114"/>
      <c r="J60" s="114" t="s">
        <v>3</v>
      </c>
      <c r="K60" s="114"/>
      <c r="L60" s="114"/>
      <c r="M60" s="32"/>
      <c r="N60" s="10"/>
    </row>
    <row r="61" spans="1:14" s="21" customFormat="1" ht="24" customHeight="1" x14ac:dyDescent="0.25">
      <c r="A61" s="23"/>
      <c r="B61" s="24"/>
      <c r="C61" s="24"/>
      <c r="D61" s="16"/>
      <c r="E61" s="16"/>
      <c r="F61" s="42" t="s">
        <v>178</v>
      </c>
      <c r="G61" s="45"/>
      <c r="H61" s="42" t="s">
        <v>126</v>
      </c>
      <c r="I61" s="37"/>
      <c r="J61" s="42" t="s">
        <v>178</v>
      </c>
      <c r="K61" s="45"/>
      <c r="L61" s="42" t="s">
        <v>126</v>
      </c>
      <c r="M61" s="32"/>
      <c r="N61" s="10"/>
    </row>
    <row r="62" spans="1:14" s="21" customFormat="1" ht="24" customHeight="1" x14ac:dyDescent="0.25">
      <c r="A62" s="23"/>
      <c r="B62" s="24"/>
      <c r="C62" s="24"/>
      <c r="D62" s="16"/>
      <c r="E62" s="16"/>
      <c r="F62" s="1" t="s">
        <v>158</v>
      </c>
      <c r="G62" s="45"/>
      <c r="H62" s="1" t="s">
        <v>160</v>
      </c>
      <c r="I62" s="37"/>
      <c r="J62" s="1" t="s">
        <v>158</v>
      </c>
      <c r="K62" s="45"/>
      <c r="L62" s="1" t="s">
        <v>160</v>
      </c>
      <c r="M62" s="32"/>
      <c r="N62" s="10"/>
    </row>
    <row r="63" spans="1:14" s="21" customFormat="1" ht="24" customHeight="1" x14ac:dyDescent="0.25">
      <c r="A63" s="23"/>
      <c r="B63" s="24"/>
      <c r="C63" s="24"/>
      <c r="D63" s="16"/>
      <c r="E63" s="16"/>
      <c r="F63" s="1" t="s">
        <v>159</v>
      </c>
      <c r="G63" s="45"/>
      <c r="H63" s="1"/>
      <c r="I63" s="37"/>
      <c r="J63" s="1" t="s">
        <v>159</v>
      </c>
      <c r="K63" s="45"/>
      <c r="L63" s="1"/>
      <c r="M63" s="32"/>
      <c r="N63" s="10"/>
    </row>
    <row r="64" spans="1:14" s="21" customFormat="1" ht="24" customHeight="1" x14ac:dyDescent="0.25">
      <c r="A64" s="4" t="s">
        <v>21</v>
      </c>
      <c r="B64" s="11"/>
      <c r="C64" s="11"/>
      <c r="D64" s="11"/>
      <c r="E64" s="11"/>
      <c r="F64" s="11"/>
      <c r="G64" s="9"/>
      <c r="H64" s="10"/>
      <c r="I64" s="11"/>
      <c r="J64" s="10"/>
      <c r="K64" s="10"/>
      <c r="L64" s="10"/>
    </row>
    <row r="65" spans="1:15" s="21" customFormat="1" ht="24" customHeight="1" x14ac:dyDescent="0.25">
      <c r="A65" s="5" t="s">
        <v>22</v>
      </c>
      <c r="B65" s="11"/>
      <c r="C65" s="11"/>
      <c r="D65" s="11"/>
      <c r="E65" s="11"/>
      <c r="F65" s="11"/>
      <c r="G65" s="9"/>
      <c r="H65" s="10"/>
      <c r="I65" s="11"/>
      <c r="J65" s="10"/>
      <c r="K65" s="10"/>
      <c r="L65" s="10"/>
    </row>
    <row r="66" spans="1:15" s="21" customFormat="1" ht="24" customHeight="1" x14ac:dyDescent="0.25">
      <c r="A66" s="6" t="s">
        <v>23</v>
      </c>
      <c r="B66" s="11"/>
      <c r="C66" s="11"/>
      <c r="D66" s="11"/>
      <c r="E66" s="11"/>
      <c r="F66" s="11"/>
      <c r="G66" s="9"/>
      <c r="H66" s="10"/>
      <c r="I66" s="11"/>
      <c r="J66" s="10"/>
      <c r="K66" s="10"/>
      <c r="L66" s="10"/>
    </row>
    <row r="67" spans="1:15" s="21" customFormat="1" ht="24" customHeight="1" thickBot="1" x14ac:dyDescent="0.3">
      <c r="A67" s="6" t="s">
        <v>149</v>
      </c>
      <c r="B67" s="11"/>
      <c r="C67" s="11"/>
      <c r="D67" s="11"/>
      <c r="E67" s="11"/>
      <c r="F67" s="13">
        <v>350000000</v>
      </c>
      <c r="G67" s="14"/>
      <c r="H67" s="91">
        <v>350000000</v>
      </c>
      <c r="I67" s="14"/>
      <c r="J67" s="13">
        <v>350000000</v>
      </c>
      <c r="K67" s="12"/>
      <c r="L67" s="13">
        <v>350000000</v>
      </c>
    </row>
    <row r="68" spans="1:15" s="21" customFormat="1" ht="24" customHeight="1" thickTop="1" x14ac:dyDescent="0.25">
      <c r="A68" s="6" t="s">
        <v>24</v>
      </c>
      <c r="B68" s="11"/>
      <c r="C68" s="11"/>
      <c r="D68" s="11"/>
      <c r="E68" s="11"/>
      <c r="F68" s="10"/>
      <c r="G68" s="9"/>
      <c r="H68" s="11"/>
      <c r="I68" s="12"/>
      <c r="J68" s="10"/>
      <c r="K68" s="10"/>
      <c r="L68" s="10"/>
    </row>
    <row r="69" spans="1:15" s="21" customFormat="1" ht="24" customHeight="1" x14ac:dyDescent="0.25">
      <c r="A69" s="6" t="s">
        <v>149</v>
      </c>
      <c r="B69" s="11"/>
      <c r="C69" s="11"/>
      <c r="D69" s="11"/>
      <c r="E69" s="11"/>
      <c r="F69" s="14">
        <v>350000000</v>
      </c>
      <c r="G69" s="14"/>
      <c r="H69" s="14">
        <v>350000000</v>
      </c>
      <c r="I69" s="12"/>
      <c r="J69" s="14">
        <v>350000000</v>
      </c>
      <c r="K69" s="14"/>
      <c r="L69" s="14">
        <v>350000000</v>
      </c>
    </row>
    <row r="70" spans="1:15" s="21" customFormat="1" ht="24" customHeight="1" x14ac:dyDescent="0.25">
      <c r="A70" s="5" t="s">
        <v>25</v>
      </c>
      <c r="B70" s="11"/>
      <c r="C70" s="11"/>
      <c r="D70" s="11"/>
      <c r="E70" s="11"/>
      <c r="F70" s="10">
        <v>647275073</v>
      </c>
      <c r="G70" s="9"/>
      <c r="H70" s="10">
        <v>647275073</v>
      </c>
      <c r="I70" s="12"/>
      <c r="J70" s="10">
        <v>647275073</v>
      </c>
      <c r="K70" s="10"/>
      <c r="L70" s="10">
        <v>647275073</v>
      </c>
      <c r="N70" s="10"/>
    </row>
    <row r="71" spans="1:15" s="21" customFormat="1" ht="24" customHeight="1" x14ac:dyDescent="0.25">
      <c r="A71" s="5" t="s">
        <v>26</v>
      </c>
      <c r="B71" s="11"/>
      <c r="C71" s="11"/>
      <c r="D71" s="11"/>
      <c r="E71" s="11"/>
      <c r="F71" s="10"/>
      <c r="G71" s="9"/>
      <c r="H71" s="10"/>
      <c r="I71" s="12"/>
      <c r="J71" s="10"/>
      <c r="K71" s="10"/>
      <c r="L71" s="10"/>
    </row>
    <row r="72" spans="1:15" s="21" customFormat="1" ht="24" customHeight="1" x14ac:dyDescent="0.25">
      <c r="A72" s="5" t="s">
        <v>27</v>
      </c>
      <c r="B72" s="11"/>
      <c r="C72" s="11"/>
      <c r="D72" s="11"/>
      <c r="E72" s="11"/>
      <c r="F72" s="10"/>
      <c r="G72" s="9"/>
      <c r="H72" s="10"/>
      <c r="I72" s="12"/>
      <c r="J72" s="10"/>
      <c r="K72" s="10"/>
      <c r="L72" s="10"/>
    </row>
    <row r="73" spans="1:15" s="21" customFormat="1" ht="24" customHeight="1" x14ac:dyDescent="0.25">
      <c r="A73" s="5" t="s">
        <v>63</v>
      </c>
      <c r="B73" s="11"/>
      <c r="C73" s="11"/>
      <c r="D73" s="11"/>
      <c r="E73" s="11"/>
      <c r="F73" s="10">
        <v>35000000</v>
      </c>
      <c r="G73" s="9"/>
      <c r="H73" s="10">
        <v>35000000</v>
      </c>
      <c r="I73" s="12"/>
      <c r="J73" s="10">
        <v>35000000</v>
      </c>
      <c r="K73" s="10"/>
      <c r="L73" s="10">
        <v>35000000</v>
      </c>
      <c r="N73" s="10"/>
    </row>
    <row r="74" spans="1:15" s="21" customFormat="1" ht="24" customHeight="1" x14ac:dyDescent="0.25">
      <c r="A74" s="5" t="s">
        <v>28</v>
      </c>
      <c r="B74" s="11"/>
      <c r="C74" s="11"/>
      <c r="D74" s="11"/>
      <c r="E74" s="11"/>
      <c r="F74" s="10">
        <v>20000000</v>
      </c>
      <c r="G74" s="9"/>
      <c r="H74" s="10">
        <v>20000000</v>
      </c>
      <c r="I74" s="12"/>
      <c r="J74" s="10">
        <v>20000000</v>
      </c>
      <c r="K74" s="10"/>
      <c r="L74" s="10">
        <v>20000000</v>
      </c>
      <c r="N74" s="10"/>
    </row>
    <row r="75" spans="1:15" s="21" customFormat="1" ht="24" customHeight="1" x14ac:dyDescent="0.25">
      <c r="A75" s="5" t="s">
        <v>54</v>
      </c>
      <c r="B75" s="11"/>
      <c r="C75" s="11"/>
      <c r="D75" s="11"/>
      <c r="E75" s="11"/>
      <c r="F75" s="9">
        <v>1015400262</v>
      </c>
      <c r="G75" s="9"/>
      <c r="H75" s="9">
        <v>1047820233</v>
      </c>
      <c r="I75" s="12"/>
      <c r="J75" s="9">
        <v>968664255</v>
      </c>
      <c r="K75" s="10"/>
      <c r="L75" s="9">
        <v>1000237594</v>
      </c>
      <c r="M75" s="10"/>
      <c r="N75" s="10"/>
      <c r="O75" s="10"/>
    </row>
    <row r="76" spans="1:15" s="21" customFormat="1" ht="24" customHeight="1" x14ac:dyDescent="0.25">
      <c r="A76" s="5" t="s">
        <v>61</v>
      </c>
      <c r="B76" s="11"/>
      <c r="C76" s="11"/>
      <c r="D76" s="11"/>
      <c r="E76" s="11"/>
      <c r="F76" s="33">
        <v>-14910584</v>
      </c>
      <c r="G76" s="9"/>
      <c r="H76" s="33">
        <v>-33608438</v>
      </c>
      <c r="I76" s="12"/>
      <c r="J76" s="33">
        <v>34362150</v>
      </c>
      <c r="K76" s="10"/>
      <c r="L76" s="33">
        <v>-28259002</v>
      </c>
      <c r="N76" s="10"/>
      <c r="O76" s="10"/>
    </row>
    <row r="77" spans="1:15" s="21" customFormat="1" ht="24" customHeight="1" x14ac:dyDescent="0.25">
      <c r="A77" s="4" t="s">
        <v>55</v>
      </c>
      <c r="B77" s="22"/>
      <c r="C77" s="22"/>
      <c r="D77" s="22"/>
      <c r="E77" s="22"/>
      <c r="F77" s="33">
        <f>SUM(F69:F76)</f>
        <v>2052764751</v>
      </c>
      <c r="G77" s="9"/>
      <c r="H77" s="33">
        <f>SUM(H69:H76)</f>
        <v>2066486868</v>
      </c>
      <c r="I77" s="9"/>
      <c r="J77" s="33">
        <f>SUM(J69:J76)</f>
        <v>2055301478</v>
      </c>
      <c r="K77" s="9"/>
      <c r="L77" s="33">
        <f>SUM(L69:L76)</f>
        <v>2024253665</v>
      </c>
      <c r="N77" s="10"/>
    </row>
    <row r="78" spans="1:15" s="21" customFormat="1" ht="24" customHeight="1" thickBot="1" x14ac:dyDescent="0.3">
      <c r="A78" s="4" t="s">
        <v>29</v>
      </c>
      <c r="B78" s="22"/>
      <c r="C78" s="22"/>
      <c r="D78" s="22"/>
      <c r="E78" s="22"/>
      <c r="F78" s="34">
        <f>SUM(F52,F77)</f>
        <v>5929210170</v>
      </c>
      <c r="G78" s="9"/>
      <c r="H78" s="34">
        <f>SUM(H52,H77)</f>
        <v>5703301281</v>
      </c>
      <c r="I78" s="28"/>
      <c r="J78" s="34">
        <f>SUM(J52,J77)</f>
        <v>5931746897</v>
      </c>
      <c r="K78" s="10"/>
      <c r="L78" s="34">
        <f>SUM(L52,L77)</f>
        <v>5661068078</v>
      </c>
      <c r="M78" s="32"/>
      <c r="N78" s="10"/>
    </row>
    <row r="79" spans="1:15" s="21" customFormat="1" ht="24" customHeight="1" thickTop="1" x14ac:dyDescent="0.25">
      <c r="B79" s="22"/>
      <c r="C79" s="22"/>
      <c r="D79" s="22"/>
      <c r="E79" s="22"/>
      <c r="F79" s="10"/>
      <c r="G79" s="9"/>
      <c r="H79" s="10"/>
      <c r="I79" s="28"/>
      <c r="J79" s="10"/>
      <c r="K79" s="10"/>
      <c r="L79" s="10"/>
      <c r="M79" s="26"/>
    </row>
    <row r="80" spans="1:15" s="21" customFormat="1" ht="18" customHeight="1" x14ac:dyDescent="0.25">
      <c r="A80" s="30" t="s">
        <v>12</v>
      </c>
      <c r="B80" s="22"/>
      <c r="C80" s="22"/>
      <c r="D80" s="22"/>
      <c r="E80" s="22"/>
      <c r="F80" s="22"/>
      <c r="G80" s="9"/>
      <c r="H80" s="10"/>
      <c r="I80" s="22"/>
      <c r="J80" s="10"/>
      <c r="K80" s="10"/>
      <c r="L80" s="10"/>
    </row>
    <row r="81" spans="1:12" s="21" customFormat="1" ht="24" customHeight="1" x14ac:dyDescent="0.25">
      <c r="A81" s="30"/>
      <c r="B81" s="22"/>
      <c r="C81" s="22"/>
      <c r="D81" s="22"/>
      <c r="E81" s="22"/>
      <c r="F81" s="22"/>
      <c r="G81" s="9"/>
      <c r="H81" s="10"/>
      <c r="I81" s="22"/>
      <c r="J81" s="10"/>
      <c r="K81" s="10"/>
      <c r="L81" s="10"/>
    </row>
    <row r="82" spans="1:12" s="21" customFormat="1" ht="24" customHeight="1" x14ac:dyDescent="0.25">
      <c r="A82" s="35"/>
      <c r="B82" s="35"/>
      <c r="C82" s="35"/>
      <c r="D82" s="36"/>
      <c r="E82" s="36"/>
      <c r="F82" s="36"/>
      <c r="G82" s="9"/>
      <c r="H82" s="10"/>
      <c r="I82" s="36"/>
      <c r="J82" s="36"/>
      <c r="K82" s="10"/>
      <c r="L82" s="10"/>
    </row>
    <row r="83" spans="1:12" s="21" customFormat="1" ht="24" customHeight="1" x14ac:dyDescent="0.25">
      <c r="A83" s="30"/>
      <c r="B83" s="22"/>
      <c r="C83" s="22"/>
      <c r="D83" s="22"/>
      <c r="E83" s="22"/>
      <c r="F83" s="22"/>
      <c r="G83" s="9"/>
      <c r="H83" s="10"/>
      <c r="I83" s="22"/>
      <c r="J83" s="10"/>
      <c r="K83" s="10"/>
      <c r="L83" s="10"/>
    </row>
    <row r="84" spans="1:12" s="21" customFormat="1" ht="24" customHeight="1" x14ac:dyDescent="0.25">
      <c r="A84" s="30"/>
      <c r="B84" s="22"/>
      <c r="C84" s="22"/>
      <c r="D84" s="6" t="s">
        <v>30</v>
      </c>
      <c r="E84" s="6"/>
      <c r="F84" s="6"/>
      <c r="G84" s="9"/>
      <c r="H84" s="10"/>
      <c r="I84" s="22"/>
      <c r="J84" s="10"/>
      <c r="K84" s="10"/>
      <c r="L84" s="10"/>
    </row>
    <row r="85" spans="1:12" s="21" customFormat="1" ht="24" customHeight="1" x14ac:dyDescent="0.25">
      <c r="A85" s="35"/>
      <c r="B85" s="35"/>
      <c r="C85" s="35"/>
      <c r="D85" s="22"/>
      <c r="E85" s="22"/>
      <c r="F85" s="22"/>
      <c r="G85" s="9"/>
      <c r="H85" s="10"/>
      <c r="I85" s="22"/>
      <c r="J85" s="10"/>
      <c r="K85" s="10"/>
      <c r="L85" s="10"/>
    </row>
  </sheetData>
  <mergeCells count="17">
    <mergeCell ref="A1:H1"/>
    <mergeCell ref="A2:H2"/>
    <mergeCell ref="A3:H3"/>
    <mergeCell ref="G4:H4"/>
    <mergeCell ref="F6:H6"/>
    <mergeCell ref="F5:H5"/>
    <mergeCell ref="J6:L6"/>
    <mergeCell ref="F36:H36"/>
    <mergeCell ref="F35:H35"/>
    <mergeCell ref="J36:L36"/>
    <mergeCell ref="G34:H34"/>
    <mergeCell ref="A33:H33"/>
    <mergeCell ref="A57:H57"/>
    <mergeCell ref="G58:H58"/>
    <mergeCell ref="F59:H59"/>
    <mergeCell ref="F60:H60"/>
    <mergeCell ref="J60:L60"/>
  </mergeCells>
  <printOptions horizontalCentered="1"/>
  <pageMargins left="0.70866141732283505" right="0.511811023622047" top="0.70866141732283505" bottom="0" header="0.31496062992126" footer="0.31496062992126"/>
  <pageSetup paperSize="9" scale="80" orientation="portrait" r:id="rId1"/>
  <rowBreaks count="2" manualBreakCount="2">
    <brk id="30" max="13" man="1"/>
    <brk id="54" max="11" man="1"/>
  </rowBreaks>
  <ignoredErrors>
    <ignoredError sqref="D13 D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2"/>
  <sheetViews>
    <sheetView showGridLines="0" tabSelected="1" view="pageBreakPreview" zoomScale="71" zoomScaleSheetLayoutView="71" workbookViewId="0">
      <selection activeCell="P15" sqref="P15"/>
    </sheetView>
  </sheetViews>
  <sheetFormatPr defaultColWidth="9" defaultRowHeight="22.9" customHeight="1" outlineLevelRow="1" x14ac:dyDescent="0.25"/>
  <cols>
    <col min="1" max="2" width="9" style="8" customWidth="1"/>
    <col min="3" max="3" width="19.25" style="8" customWidth="1"/>
    <col min="4" max="4" width="7.125" style="8" customWidth="1"/>
    <col min="5" max="5" width="0.625" style="8" customWidth="1"/>
    <col min="6" max="6" width="13.375" style="8" customWidth="1"/>
    <col min="7" max="7" width="0.625" style="8" customWidth="1"/>
    <col min="8" max="8" width="13.375" style="8" customWidth="1"/>
    <col min="9" max="9" width="0.625" style="8" customWidth="1"/>
    <col min="10" max="10" width="13.375" style="8" customWidth="1"/>
    <col min="11" max="11" width="0.625" style="8" customWidth="1"/>
    <col min="12" max="12" width="13.375" style="8" customWidth="1"/>
    <col min="13" max="13" width="16.75" style="39" customWidth="1"/>
    <col min="14" max="14" width="10.75" style="8" bestFit="1" customWidth="1"/>
    <col min="15" max="16384" width="9" style="8"/>
  </cols>
  <sheetData>
    <row r="1" spans="1:14" ht="22.9" customHeight="1" x14ac:dyDescent="0.25">
      <c r="A1" s="115" t="s">
        <v>161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4" s="21" customFormat="1" ht="22.9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4" t="s">
        <v>66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7"/>
    </row>
    <row r="4" spans="1:14" s="21" customFormat="1" ht="22.9" customHeight="1" x14ac:dyDescent="0.25">
      <c r="A4" s="111" t="s">
        <v>179</v>
      </c>
      <c r="B4" s="111"/>
      <c r="C4" s="111"/>
      <c r="D4" s="111"/>
      <c r="E4" s="111"/>
      <c r="F4" s="111"/>
      <c r="G4" s="111"/>
      <c r="H4" s="111"/>
      <c r="I4" s="100"/>
      <c r="J4" s="100"/>
      <c r="K4" s="100"/>
      <c r="L4" s="100"/>
      <c r="M4" s="16"/>
      <c r="N4" s="7"/>
    </row>
    <row r="5" spans="1:14" s="21" customFormat="1" ht="22.9" customHeight="1" x14ac:dyDescent="0.25">
      <c r="A5" s="22"/>
      <c r="F5" s="112"/>
      <c r="G5" s="112"/>
      <c r="H5" s="112"/>
      <c r="J5" s="112" t="s">
        <v>2</v>
      </c>
      <c r="K5" s="112"/>
      <c r="L5" s="112"/>
      <c r="M5" s="16"/>
      <c r="N5" s="7"/>
    </row>
    <row r="6" spans="1:14" s="21" customFormat="1" ht="22.9" customHeight="1" x14ac:dyDescent="0.25">
      <c r="A6" s="22"/>
      <c r="B6" s="22"/>
      <c r="C6" s="22"/>
      <c r="D6" s="8"/>
      <c r="E6" s="22"/>
      <c r="F6" s="3"/>
      <c r="G6" s="3" t="s">
        <v>60</v>
      </c>
      <c r="H6" s="3"/>
      <c r="J6" s="3"/>
      <c r="K6" s="10"/>
      <c r="L6" s="3"/>
      <c r="M6" s="16"/>
      <c r="N6" s="7"/>
    </row>
    <row r="7" spans="1:14" s="21" customFormat="1" ht="22.9" customHeight="1" x14ac:dyDescent="0.25">
      <c r="A7" s="22"/>
      <c r="F7" s="101"/>
      <c r="G7" s="101" t="s">
        <v>75</v>
      </c>
      <c r="H7" s="101"/>
      <c r="J7" s="101"/>
      <c r="K7" s="101" t="s">
        <v>3</v>
      </c>
      <c r="L7" s="101"/>
      <c r="M7" s="16"/>
      <c r="N7" s="7"/>
    </row>
    <row r="8" spans="1:14" s="21" customFormat="1" ht="22.9" customHeight="1" x14ac:dyDescent="0.25">
      <c r="A8" s="22"/>
      <c r="B8" s="37"/>
      <c r="C8" s="37"/>
      <c r="D8" s="106" t="s">
        <v>4</v>
      </c>
      <c r="E8" s="37"/>
      <c r="F8" s="42">
        <v>2563</v>
      </c>
      <c r="G8" s="40"/>
      <c r="H8" s="42">
        <v>2562</v>
      </c>
      <c r="I8" s="37"/>
      <c r="J8" s="42">
        <v>2563</v>
      </c>
      <c r="K8" s="40"/>
      <c r="L8" s="42">
        <v>2562</v>
      </c>
      <c r="M8" s="16"/>
      <c r="N8" s="7"/>
    </row>
    <row r="9" spans="1:14" s="21" customFormat="1" ht="22.9" customHeight="1" x14ac:dyDescent="0.25">
      <c r="A9" s="4" t="s">
        <v>31</v>
      </c>
      <c r="B9" s="22"/>
      <c r="C9" s="22"/>
      <c r="D9" s="22"/>
      <c r="E9" s="22"/>
      <c r="F9" s="10"/>
      <c r="G9" s="10"/>
      <c r="H9" s="10"/>
      <c r="I9" s="10"/>
      <c r="J9" s="88"/>
      <c r="K9" s="10"/>
      <c r="L9" s="88"/>
      <c r="M9" s="16"/>
      <c r="N9" s="7"/>
    </row>
    <row r="10" spans="1:14" s="21" customFormat="1" ht="22.9" customHeight="1" x14ac:dyDescent="0.25">
      <c r="A10" s="5" t="s">
        <v>96</v>
      </c>
      <c r="B10" s="22"/>
      <c r="C10" s="22"/>
      <c r="D10" s="22"/>
      <c r="E10" s="22"/>
      <c r="F10" s="10">
        <v>923084252</v>
      </c>
      <c r="G10" s="10"/>
      <c r="H10" s="10">
        <v>815943577</v>
      </c>
      <c r="I10" s="10"/>
      <c r="J10" s="10">
        <v>923084252</v>
      </c>
      <c r="K10" s="10"/>
      <c r="L10" s="10">
        <v>815943577</v>
      </c>
      <c r="M10" s="16"/>
      <c r="N10" s="7"/>
    </row>
    <row r="11" spans="1:14" s="21" customFormat="1" ht="22.9" customHeight="1" x14ac:dyDescent="0.25">
      <c r="A11" s="5" t="s">
        <v>97</v>
      </c>
      <c r="B11" s="22"/>
      <c r="C11" s="22"/>
      <c r="D11" s="22"/>
      <c r="E11" s="22"/>
      <c r="F11" s="33">
        <v>-282753677</v>
      </c>
      <c r="G11" s="10"/>
      <c r="H11" s="33">
        <v>-238370169</v>
      </c>
      <c r="I11" s="10"/>
      <c r="J11" s="33">
        <v>-282753677</v>
      </c>
      <c r="K11" s="10"/>
      <c r="L11" s="33">
        <v>-238370169</v>
      </c>
      <c r="M11" s="16"/>
      <c r="N11" s="7"/>
    </row>
    <row r="12" spans="1:14" s="21" customFormat="1" ht="22.9" customHeight="1" x14ac:dyDescent="0.25">
      <c r="A12" s="5" t="s">
        <v>98</v>
      </c>
      <c r="B12" s="22"/>
      <c r="C12" s="22"/>
      <c r="D12" s="22"/>
      <c r="E12" s="22"/>
      <c r="F12" s="89">
        <f>SUM(F10:F11)</f>
        <v>640330575</v>
      </c>
      <c r="G12" s="9"/>
      <c r="H12" s="89">
        <f>SUM(H10:H11)</f>
        <v>577573408</v>
      </c>
      <c r="I12" s="12"/>
      <c r="J12" s="89">
        <f>SUM(J10:J11)</f>
        <v>640330575</v>
      </c>
      <c r="K12" s="9"/>
      <c r="L12" s="89">
        <f>SUM(L10:L11)</f>
        <v>577573408</v>
      </c>
      <c r="M12" s="16"/>
      <c r="N12" s="7"/>
    </row>
    <row r="13" spans="1:14" s="21" customFormat="1" ht="22.9" customHeight="1" x14ac:dyDescent="0.25">
      <c r="A13" s="5" t="s">
        <v>173</v>
      </c>
      <c r="B13" s="22"/>
      <c r="C13" s="22"/>
      <c r="D13" s="22"/>
      <c r="E13" s="22"/>
      <c r="F13" s="89"/>
      <c r="G13" s="9"/>
      <c r="H13" s="89"/>
      <c r="I13" s="12"/>
      <c r="J13" s="89"/>
      <c r="K13" s="9"/>
      <c r="L13" s="89"/>
      <c r="M13" s="16"/>
      <c r="N13" s="7"/>
    </row>
    <row r="14" spans="1:14" s="21" customFormat="1" ht="22.9" customHeight="1" x14ac:dyDescent="0.25">
      <c r="A14" s="21" t="s">
        <v>174</v>
      </c>
      <c r="B14" s="22"/>
      <c r="C14" s="22"/>
      <c r="D14" s="22"/>
      <c r="E14" s="22"/>
      <c r="F14" s="33">
        <v>-7203802</v>
      </c>
      <c r="G14" s="10"/>
      <c r="H14" s="33">
        <v>-10245074</v>
      </c>
      <c r="I14" s="10"/>
      <c r="J14" s="33">
        <v>-7203802</v>
      </c>
      <c r="K14" s="10"/>
      <c r="L14" s="33">
        <v>-10245074</v>
      </c>
      <c r="M14" s="16"/>
      <c r="N14" s="7"/>
    </row>
    <row r="15" spans="1:14" s="21" customFormat="1" ht="22.9" customHeight="1" x14ac:dyDescent="0.25">
      <c r="A15" s="5" t="s">
        <v>99</v>
      </c>
      <c r="B15" s="11"/>
      <c r="C15" s="11"/>
      <c r="D15" s="11"/>
      <c r="E15" s="11"/>
      <c r="F15" s="89">
        <f>SUM(F12:F14)</f>
        <v>633126773</v>
      </c>
      <c r="G15" s="9"/>
      <c r="H15" s="89">
        <f>SUM(H12:H14)</f>
        <v>567328334</v>
      </c>
      <c r="I15" s="12"/>
      <c r="J15" s="89">
        <f>SUM(J12:J14)</f>
        <v>633126773</v>
      </c>
      <c r="K15" s="9"/>
      <c r="L15" s="89">
        <f>SUM(L12:L14)</f>
        <v>567328334</v>
      </c>
      <c r="M15" s="16"/>
      <c r="N15" s="7"/>
    </row>
    <row r="16" spans="1:14" s="21" customFormat="1" ht="22.9" customHeight="1" x14ac:dyDescent="0.25">
      <c r="A16" s="5" t="s">
        <v>32</v>
      </c>
      <c r="B16" s="11"/>
      <c r="C16" s="11"/>
      <c r="D16" s="11"/>
      <c r="E16" s="11"/>
      <c r="F16" s="90">
        <v>60866960</v>
      </c>
      <c r="G16" s="9"/>
      <c r="H16" s="89">
        <v>35309629</v>
      </c>
      <c r="I16" s="49"/>
      <c r="J16" s="90">
        <v>60866960</v>
      </c>
      <c r="K16" s="9"/>
      <c r="L16" s="89">
        <v>35309629</v>
      </c>
      <c r="M16" s="16"/>
      <c r="N16" s="7"/>
    </row>
    <row r="17" spans="1:14" s="21" customFormat="1" ht="22.9" customHeight="1" x14ac:dyDescent="0.25">
      <c r="A17" s="5" t="s">
        <v>185</v>
      </c>
      <c r="B17" s="38"/>
      <c r="C17" s="38"/>
      <c r="D17" s="11" t="s">
        <v>146</v>
      </c>
      <c r="E17" s="38"/>
      <c r="F17" s="10">
        <v>382316</v>
      </c>
      <c r="G17" s="10"/>
      <c r="H17" s="10">
        <v>98642</v>
      </c>
      <c r="I17" s="51"/>
      <c r="J17" s="10">
        <v>0</v>
      </c>
      <c r="K17" s="10"/>
      <c r="L17" s="10">
        <v>0</v>
      </c>
      <c r="M17" s="16"/>
      <c r="N17" s="7"/>
    </row>
    <row r="18" spans="1:14" s="21" customFormat="1" ht="22.9" customHeight="1" x14ac:dyDescent="0.25">
      <c r="A18" s="5" t="s">
        <v>153</v>
      </c>
      <c r="B18" s="38"/>
      <c r="C18" s="38"/>
      <c r="D18" s="38" t="s">
        <v>152</v>
      </c>
      <c r="E18" s="38"/>
      <c r="F18" s="10">
        <v>11867624</v>
      </c>
      <c r="G18" s="10"/>
      <c r="H18" s="10">
        <v>28489593</v>
      </c>
      <c r="I18" s="51"/>
      <c r="J18" s="10">
        <v>11867624</v>
      </c>
      <c r="K18" s="10"/>
      <c r="L18" s="10">
        <v>28489593</v>
      </c>
      <c r="M18" s="16"/>
      <c r="N18" s="7"/>
    </row>
    <row r="19" spans="1:14" s="21" customFormat="1" ht="22.9" customHeight="1" x14ac:dyDescent="0.25">
      <c r="A19" s="5" t="s">
        <v>170</v>
      </c>
      <c r="B19" s="38"/>
      <c r="C19" s="38"/>
      <c r="D19" s="38"/>
      <c r="E19" s="38"/>
      <c r="F19" s="10">
        <v>-1708521</v>
      </c>
      <c r="G19" s="10"/>
      <c r="H19" s="10">
        <v>5683527</v>
      </c>
      <c r="I19" s="51"/>
      <c r="J19" s="10">
        <v>-1708521</v>
      </c>
      <c r="K19" s="10"/>
      <c r="L19" s="10">
        <v>5683527</v>
      </c>
      <c r="M19" s="16"/>
      <c r="N19" s="7"/>
    </row>
    <row r="20" spans="1:14" s="21" customFormat="1" ht="22.9" customHeight="1" x14ac:dyDescent="0.25">
      <c r="A20" s="5" t="s">
        <v>183</v>
      </c>
      <c r="B20" s="38"/>
      <c r="C20" s="38"/>
      <c r="D20" s="38"/>
      <c r="E20" s="38"/>
      <c r="F20" s="10">
        <v>3514018</v>
      </c>
      <c r="G20" s="10"/>
      <c r="H20" s="10">
        <v>-31289734</v>
      </c>
      <c r="I20" s="51"/>
      <c r="J20" s="10">
        <v>3514018</v>
      </c>
      <c r="K20" s="10"/>
      <c r="L20" s="10">
        <v>-31289734</v>
      </c>
      <c r="M20" s="16"/>
      <c r="N20" s="7"/>
    </row>
    <row r="21" spans="1:14" s="21" customFormat="1" ht="22.9" customHeight="1" x14ac:dyDescent="0.25">
      <c r="A21" s="5" t="s">
        <v>36</v>
      </c>
      <c r="B21" s="38"/>
      <c r="C21" s="38"/>
      <c r="D21" s="38"/>
      <c r="E21" s="38"/>
      <c r="F21" s="10">
        <v>1048790</v>
      </c>
      <c r="G21" s="10"/>
      <c r="H21" s="10">
        <v>5027315</v>
      </c>
      <c r="I21" s="51"/>
      <c r="J21" s="10">
        <v>1048790</v>
      </c>
      <c r="K21" s="10"/>
      <c r="L21" s="10">
        <v>5027315</v>
      </c>
      <c r="M21" s="16"/>
      <c r="N21" s="7"/>
    </row>
    <row r="22" spans="1:14" s="21" customFormat="1" ht="22.9" customHeight="1" x14ac:dyDescent="0.25">
      <c r="A22" s="4" t="s">
        <v>33</v>
      </c>
      <c r="B22" s="11"/>
      <c r="C22" s="11"/>
      <c r="D22" s="11"/>
      <c r="E22" s="11"/>
      <c r="F22" s="27">
        <f>SUM(F15:F21)</f>
        <v>709097960</v>
      </c>
      <c r="G22" s="102"/>
      <c r="H22" s="27">
        <f>SUM(H15:H21)</f>
        <v>610647306</v>
      </c>
      <c r="I22" s="12"/>
      <c r="J22" s="27">
        <f>SUM(J15:J21)</f>
        <v>708715644</v>
      </c>
      <c r="K22" s="102"/>
      <c r="L22" s="27">
        <f>SUM(L15:L21)</f>
        <v>610548664</v>
      </c>
      <c r="M22" s="16"/>
      <c r="N22" s="7"/>
    </row>
    <row r="23" spans="1:14" s="21" customFormat="1" ht="22.9" customHeight="1" x14ac:dyDescent="0.25">
      <c r="A23" s="4" t="s">
        <v>34</v>
      </c>
      <c r="B23" s="11"/>
      <c r="C23" s="11"/>
      <c r="D23" s="11"/>
      <c r="E23" s="11"/>
      <c r="F23" s="50"/>
      <c r="G23" s="50"/>
      <c r="H23" s="50"/>
      <c r="I23" s="12"/>
      <c r="J23" s="50"/>
      <c r="K23" s="50"/>
      <c r="L23" s="50"/>
      <c r="M23" s="16"/>
      <c r="N23" s="7"/>
    </row>
    <row r="24" spans="1:14" s="21" customFormat="1" ht="22.9" customHeight="1" x14ac:dyDescent="0.25">
      <c r="A24" s="5" t="s">
        <v>103</v>
      </c>
      <c r="B24" s="38"/>
      <c r="C24" s="38"/>
      <c r="D24" s="11"/>
      <c r="E24" s="38"/>
      <c r="F24" s="108">
        <v>440670502</v>
      </c>
      <c r="G24" s="102"/>
      <c r="H24" s="102">
        <v>497063816</v>
      </c>
      <c r="I24" s="51"/>
      <c r="J24" s="102">
        <v>440670502</v>
      </c>
      <c r="K24" s="102"/>
      <c r="L24" s="102">
        <v>497063816</v>
      </c>
      <c r="M24" s="16"/>
      <c r="N24" s="7"/>
    </row>
    <row r="25" spans="1:14" s="21" customFormat="1" ht="22.9" customHeight="1" x14ac:dyDescent="0.25">
      <c r="A25" s="5" t="s">
        <v>100</v>
      </c>
      <c r="B25" s="38"/>
      <c r="C25" s="38"/>
      <c r="D25" s="11"/>
      <c r="E25" s="38"/>
      <c r="F25" s="89">
        <v>-48664017</v>
      </c>
      <c r="G25" s="10"/>
      <c r="H25" s="89">
        <v>-151205812</v>
      </c>
      <c r="I25" s="51"/>
      <c r="J25" s="89">
        <v>-48664017</v>
      </c>
      <c r="K25" s="10"/>
      <c r="L25" s="89">
        <v>-151205812</v>
      </c>
      <c r="M25" s="16"/>
      <c r="N25" s="7"/>
    </row>
    <row r="26" spans="1:14" s="21" customFormat="1" ht="22.9" customHeight="1" x14ac:dyDescent="0.25">
      <c r="A26" s="5" t="s">
        <v>101</v>
      </c>
      <c r="B26" s="38"/>
      <c r="C26" s="38"/>
      <c r="D26" s="11"/>
      <c r="E26" s="38"/>
      <c r="F26" s="108">
        <v>125350513</v>
      </c>
      <c r="G26" s="10"/>
      <c r="H26" s="102">
        <v>116091789</v>
      </c>
      <c r="I26" s="51"/>
      <c r="J26" s="102">
        <v>125350513</v>
      </c>
      <c r="K26" s="10"/>
      <c r="L26" s="102">
        <v>116091789</v>
      </c>
      <c r="M26" s="16"/>
      <c r="N26" s="7"/>
    </row>
    <row r="27" spans="1:14" s="21" customFormat="1" ht="22.9" customHeight="1" x14ac:dyDescent="0.25">
      <c r="A27" s="5" t="s">
        <v>39</v>
      </c>
      <c r="B27" s="38"/>
      <c r="C27" s="38"/>
      <c r="D27" s="11"/>
      <c r="E27" s="38"/>
      <c r="F27" s="108">
        <v>67622618</v>
      </c>
      <c r="G27" s="10"/>
      <c r="H27" s="102">
        <v>76553302</v>
      </c>
      <c r="I27" s="51"/>
      <c r="J27" s="102">
        <v>67622618</v>
      </c>
      <c r="K27" s="10"/>
      <c r="L27" s="102">
        <v>76553302</v>
      </c>
      <c r="M27" s="16"/>
      <c r="N27" s="7"/>
    </row>
    <row r="28" spans="1:14" s="21" customFormat="1" ht="22.9" customHeight="1" x14ac:dyDescent="0.25">
      <c r="A28" s="5" t="s">
        <v>35</v>
      </c>
      <c r="B28" s="38"/>
      <c r="C28" s="38"/>
      <c r="D28" s="11"/>
      <c r="E28" s="38"/>
      <c r="F28" s="108">
        <v>81354809</v>
      </c>
      <c r="G28" s="10"/>
      <c r="H28" s="109">
        <f>85120849-218641</f>
        <v>84902208</v>
      </c>
      <c r="I28" s="51"/>
      <c r="J28" s="109">
        <v>81354809</v>
      </c>
      <c r="K28" s="10"/>
      <c r="L28" s="110">
        <f>85120849-218641</f>
        <v>84902208</v>
      </c>
      <c r="M28" s="16"/>
      <c r="N28" s="7"/>
    </row>
    <row r="29" spans="1:14" s="21" customFormat="1" ht="22.9" customHeight="1" x14ac:dyDescent="0.25">
      <c r="A29" s="5" t="s">
        <v>135</v>
      </c>
      <c r="B29" s="38"/>
      <c r="C29" s="38"/>
      <c r="D29" s="11"/>
      <c r="E29" s="38"/>
      <c r="F29" s="108">
        <v>707290</v>
      </c>
      <c r="G29" s="10"/>
      <c r="H29" s="109">
        <v>218641</v>
      </c>
      <c r="I29" s="51"/>
      <c r="J29" s="109">
        <v>707290</v>
      </c>
      <c r="K29" s="10"/>
      <c r="L29" s="110">
        <v>218641</v>
      </c>
      <c r="M29" s="16"/>
      <c r="N29" s="7"/>
    </row>
    <row r="30" spans="1:14" s="21" customFormat="1" ht="22.9" customHeight="1" x14ac:dyDescent="0.25">
      <c r="A30" s="5" t="s">
        <v>194</v>
      </c>
      <c r="B30" s="38"/>
      <c r="C30" s="38"/>
      <c r="D30" s="11" t="s">
        <v>111</v>
      </c>
      <c r="E30" s="38"/>
      <c r="F30" s="108">
        <v>-7808180</v>
      </c>
      <c r="G30" s="10"/>
      <c r="H30" s="102">
        <v>0</v>
      </c>
      <c r="I30" s="51"/>
      <c r="J30" s="102">
        <v>-7808180</v>
      </c>
      <c r="K30" s="10"/>
      <c r="L30" s="102">
        <v>0</v>
      </c>
      <c r="M30" s="16"/>
      <c r="N30" s="7"/>
    </row>
    <row r="31" spans="1:14" s="21" customFormat="1" ht="22.9" customHeight="1" x14ac:dyDescent="0.25">
      <c r="A31" s="4" t="s">
        <v>102</v>
      </c>
      <c r="B31" s="38"/>
      <c r="C31" s="38"/>
      <c r="D31" s="38"/>
      <c r="E31" s="38"/>
      <c r="F31" s="27">
        <f>SUM(F24:F30)</f>
        <v>659233535</v>
      </c>
      <c r="G31" s="10"/>
      <c r="H31" s="27">
        <f>SUM(H24:H30)</f>
        <v>623623944</v>
      </c>
      <c r="I31" s="51"/>
      <c r="J31" s="27">
        <f>SUM(J24:J30)</f>
        <v>659233535</v>
      </c>
      <c r="K31" s="10"/>
      <c r="L31" s="27">
        <f>SUM(L24:L30)</f>
        <v>623623944</v>
      </c>
      <c r="M31" s="16"/>
      <c r="N31" s="7"/>
    </row>
    <row r="32" spans="1:14" s="21" customFormat="1" ht="22.9" customHeight="1" x14ac:dyDescent="0.25">
      <c r="A32" s="4" t="s">
        <v>166</v>
      </c>
      <c r="B32" s="22"/>
      <c r="C32" s="22"/>
      <c r="D32" s="22"/>
      <c r="E32" s="22"/>
      <c r="F32" s="52">
        <f>F22-F31</f>
        <v>49864425</v>
      </c>
      <c r="G32" s="102"/>
      <c r="H32" s="52">
        <f>H22-H31</f>
        <v>-12976638</v>
      </c>
      <c r="I32" s="102"/>
      <c r="J32" s="52">
        <f>J22-J31</f>
        <v>49482109</v>
      </c>
      <c r="K32" s="102"/>
      <c r="L32" s="52">
        <f>L22-L31</f>
        <v>-13075280</v>
      </c>
      <c r="M32" s="16"/>
      <c r="N32" s="7"/>
    </row>
    <row r="33" spans="1:14" s="21" customFormat="1" ht="22.9" customHeight="1" x14ac:dyDescent="0.25">
      <c r="A33" s="5" t="s">
        <v>128</v>
      </c>
      <c r="B33" s="11"/>
      <c r="C33" s="11"/>
      <c r="D33" s="11" t="s">
        <v>145</v>
      </c>
      <c r="E33" s="11"/>
      <c r="F33" s="10">
        <v>-9437625</v>
      </c>
      <c r="G33" s="50"/>
      <c r="H33" s="10">
        <v>6765319</v>
      </c>
      <c r="I33" s="12"/>
      <c r="J33" s="10">
        <v>-9361162</v>
      </c>
      <c r="K33" s="50"/>
      <c r="L33" s="10">
        <v>6785047</v>
      </c>
      <c r="M33" s="16"/>
      <c r="N33" s="7"/>
    </row>
    <row r="34" spans="1:14" s="21" customFormat="1" ht="22.9" customHeight="1" thickBot="1" x14ac:dyDescent="0.3">
      <c r="A34" s="20" t="s">
        <v>167</v>
      </c>
      <c r="B34" s="11"/>
      <c r="C34" s="11"/>
      <c r="D34" s="11"/>
      <c r="E34" s="11"/>
      <c r="F34" s="53">
        <f>SUM(F32:F33)</f>
        <v>40426800</v>
      </c>
      <c r="G34" s="54"/>
      <c r="H34" s="53">
        <f>SUM(H32:H33)</f>
        <v>-6211319</v>
      </c>
      <c r="I34" s="51"/>
      <c r="J34" s="53">
        <f>SUM(J32:J33)</f>
        <v>40120947</v>
      </c>
      <c r="K34" s="54"/>
      <c r="L34" s="53">
        <f>SUM(L32:L33)</f>
        <v>-6290233</v>
      </c>
      <c r="M34" s="16"/>
      <c r="N34" s="7"/>
    </row>
    <row r="35" spans="1:14" s="21" customFormat="1" ht="22.9" customHeight="1" thickTop="1" x14ac:dyDescent="0.25">
      <c r="A35" s="20"/>
      <c r="B35" s="11"/>
      <c r="C35" s="11"/>
      <c r="D35" s="11"/>
      <c r="E35" s="11"/>
      <c r="F35" s="52"/>
      <c r="G35" s="54"/>
      <c r="H35" s="52"/>
      <c r="I35" s="51"/>
      <c r="J35" s="52"/>
      <c r="K35" s="54"/>
      <c r="L35" s="52"/>
      <c r="M35" s="16"/>
      <c r="N35" s="7"/>
    </row>
    <row r="36" spans="1:14" s="21" customFormat="1" ht="22.9" customHeight="1" x14ac:dyDescent="0.25">
      <c r="A36" s="55" t="s">
        <v>137</v>
      </c>
      <c r="B36" s="6"/>
      <c r="C36" s="6"/>
      <c r="D36" s="11" t="s">
        <v>150</v>
      </c>
      <c r="E36" s="56"/>
      <c r="F36" s="56"/>
      <c r="G36" s="56"/>
      <c r="H36" s="56"/>
      <c r="I36" s="56"/>
      <c r="J36" s="56"/>
      <c r="K36" s="56"/>
      <c r="L36" s="56"/>
      <c r="M36" s="16"/>
      <c r="N36" s="7"/>
    </row>
    <row r="37" spans="1:14" s="21" customFormat="1" ht="22.9" customHeight="1" thickBot="1" x14ac:dyDescent="0.3">
      <c r="A37" s="57" t="s">
        <v>168</v>
      </c>
      <c r="B37" s="6"/>
      <c r="C37" s="6"/>
      <c r="D37" s="8"/>
      <c r="E37" s="6"/>
      <c r="F37" s="58">
        <f>SUM(F34/35000000)</f>
        <v>1.1550514285714286</v>
      </c>
      <c r="G37" s="56"/>
      <c r="H37" s="58">
        <f>SUM(H34/35000000)</f>
        <v>-0.17746625714285713</v>
      </c>
      <c r="I37" s="59"/>
      <c r="J37" s="58">
        <f>SUM(J34/35000000)</f>
        <v>1.1463127714285715</v>
      </c>
      <c r="K37" s="59"/>
      <c r="L37" s="58">
        <f>SUM(L34/35000000)</f>
        <v>-0.17972094285714285</v>
      </c>
      <c r="M37" s="16"/>
      <c r="N37" s="7"/>
    </row>
    <row r="38" spans="1:14" s="21" customFormat="1" ht="22.9" customHeight="1" thickTop="1" x14ac:dyDescent="0.25">
      <c r="A38" s="105"/>
      <c r="B38" s="22"/>
      <c r="C38" s="22"/>
      <c r="D38" s="22"/>
      <c r="E38" s="22"/>
      <c r="F38" s="10"/>
      <c r="G38" s="10"/>
      <c r="H38" s="10"/>
      <c r="I38" s="22"/>
      <c r="J38" s="10"/>
      <c r="K38" s="10"/>
      <c r="L38" s="10"/>
      <c r="M38" s="16"/>
      <c r="N38" s="7"/>
    </row>
    <row r="39" spans="1:14" s="21" customFormat="1" ht="22.9" customHeight="1" x14ac:dyDescent="0.25">
      <c r="A39" s="30" t="s">
        <v>12</v>
      </c>
      <c r="B39" s="22"/>
      <c r="C39" s="22"/>
      <c r="D39" s="22"/>
      <c r="E39" s="22"/>
      <c r="F39" s="10"/>
      <c r="G39" s="10"/>
      <c r="H39" s="10"/>
      <c r="I39" s="22"/>
      <c r="J39" s="10"/>
      <c r="K39" s="10"/>
      <c r="L39" s="10"/>
      <c r="M39" s="16"/>
      <c r="N39" s="7"/>
    </row>
    <row r="40" spans="1:14" s="21" customFormat="1" ht="22.9" customHeight="1" x14ac:dyDescent="0.25">
      <c r="A40" s="116" t="s">
        <v>161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6"/>
      <c r="N40" s="7"/>
    </row>
    <row r="41" spans="1:14" s="21" customFormat="1" ht="22.9" customHeight="1" x14ac:dyDescent="0.25">
      <c r="A41" s="4" t="s">
        <v>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16"/>
      <c r="N41" s="7"/>
    </row>
    <row r="42" spans="1:14" s="21" customFormat="1" ht="22.9" customHeight="1" x14ac:dyDescent="0.25">
      <c r="A42" s="4" t="s">
        <v>67</v>
      </c>
      <c r="B42" s="4"/>
      <c r="C42" s="4"/>
      <c r="D42" s="4"/>
      <c r="E42" s="4"/>
      <c r="F42" s="8"/>
      <c r="G42" s="4"/>
      <c r="H42" s="4"/>
      <c r="I42" s="4"/>
      <c r="J42" s="4"/>
      <c r="K42" s="4"/>
      <c r="L42" s="4"/>
      <c r="M42" s="16"/>
      <c r="N42" s="7"/>
    </row>
    <row r="43" spans="1:14" s="21" customFormat="1" ht="22.9" customHeight="1" x14ac:dyDescent="0.25">
      <c r="A43" s="111" t="s">
        <v>179</v>
      </c>
      <c r="B43" s="111"/>
      <c r="C43" s="111"/>
      <c r="D43" s="111"/>
      <c r="E43" s="111"/>
      <c r="F43" s="111"/>
      <c r="G43" s="111"/>
      <c r="H43" s="111"/>
      <c r="I43" s="100"/>
      <c r="J43" s="100"/>
      <c r="K43" s="100"/>
      <c r="L43" s="100"/>
      <c r="M43" s="16"/>
      <c r="N43" s="7"/>
    </row>
    <row r="44" spans="1:14" s="21" customFormat="1" ht="22.9" customHeight="1" x14ac:dyDescent="0.25">
      <c r="A44" s="22"/>
      <c r="D44" s="8"/>
      <c r="F44" s="112"/>
      <c r="G44" s="112"/>
      <c r="H44" s="112"/>
      <c r="J44" s="112" t="s">
        <v>2</v>
      </c>
      <c r="K44" s="112"/>
      <c r="L44" s="112"/>
      <c r="M44" s="16"/>
      <c r="N44" s="7"/>
    </row>
    <row r="45" spans="1:14" s="21" customFormat="1" ht="22.9" customHeight="1" x14ac:dyDescent="0.25">
      <c r="A45" s="22"/>
      <c r="B45" s="22"/>
      <c r="C45" s="22"/>
      <c r="D45" s="22"/>
      <c r="E45" s="22"/>
      <c r="F45" s="3"/>
      <c r="G45" s="3" t="s">
        <v>60</v>
      </c>
      <c r="H45" s="3"/>
      <c r="J45" s="3"/>
      <c r="K45" s="10"/>
      <c r="L45" s="3"/>
      <c r="M45" s="16"/>
      <c r="N45" s="7"/>
    </row>
    <row r="46" spans="1:14" s="21" customFormat="1" ht="22.9" customHeight="1" x14ac:dyDescent="0.25">
      <c r="A46" s="22"/>
      <c r="F46" s="101"/>
      <c r="G46" s="101" t="s">
        <v>75</v>
      </c>
      <c r="H46" s="101"/>
      <c r="J46" s="101"/>
      <c r="K46" s="101" t="s">
        <v>3</v>
      </c>
      <c r="L46" s="101"/>
      <c r="M46" s="16"/>
      <c r="N46" s="7"/>
    </row>
    <row r="47" spans="1:14" s="21" customFormat="1" ht="22.9" customHeight="1" x14ac:dyDescent="0.25">
      <c r="A47" s="22"/>
      <c r="B47" s="37"/>
      <c r="C47" s="37"/>
      <c r="D47" s="106" t="s">
        <v>4</v>
      </c>
      <c r="E47" s="37"/>
      <c r="F47" s="42">
        <v>2563</v>
      </c>
      <c r="G47" s="40"/>
      <c r="H47" s="42">
        <v>2562</v>
      </c>
      <c r="I47" s="37"/>
      <c r="J47" s="42">
        <v>2563</v>
      </c>
      <c r="K47" s="40"/>
      <c r="L47" s="42">
        <v>2562</v>
      </c>
      <c r="M47" s="16"/>
      <c r="N47" s="7"/>
    </row>
    <row r="48" spans="1:14" s="21" customFormat="1" ht="22.9" customHeight="1" x14ac:dyDescent="0.25">
      <c r="A48" s="22"/>
      <c r="B48" s="37"/>
      <c r="C48" s="37"/>
      <c r="D48" s="24"/>
      <c r="E48" s="37"/>
      <c r="F48" s="1"/>
      <c r="G48" s="45"/>
      <c r="H48" s="1"/>
      <c r="I48" s="24"/>
      <c r="J48" s="1"/>
      <c r="K48" s="45"/>
      <c r="L48" s="1"/>
      <c r="M48" s="16"/>
      <c r="N48" s="7"/>
    </row>
    <row r="49" spans="1:14" s="21" customFormat="1" ht="22.9" customHeight="1" x14ac:dyDescent="0.25">
      <c r="A49" s="20" t="s">
        <v>167</v>
      </c>
      <c r="B49" s="37"/>
      <c r="C49" s="37"/>
      <c r="D49" s="37"/>
      <c r="E49" s="37"/>
      <c r="F49" s="60">
        <f>SUM(F34)</f>
        <v>40426800</v>
      </c>
      <c r="G49" s="50"/>
      <c r="H49" s="60">
        <f>SUM(H34)</f>
        <v>-6211319</v>
      </c>
      <c r="I49" s="50"/>
      <c r="J49" s="60">
        <f>SUM(J34)</f>
        <v>40120947</v>
      </c>
      <c r="K49" s="50"/>
      <c r="L49" s="60">
        <f>SUM(L34)</f>
        <v>-6290233</v>
      </c>
      <c r="M49" s="16"/>
      <c r="N49" s="7"/>
    </row>
    <row r="50" spans="1:14" s="21" customFormat="1" ht="22.9" customHeight="1" x14ac:dyDescent="0.25">
      <c r="A50" s="100"/>
      <c r="B50" s="37"/>
      <c r="C50" s="37"/>
      <c r="D50" s="37"/>
      <c r="E50" s="37"/>
      <c r="F50" s="52"/>
      <c r="G50" s="50"/>
      <c r="H50" s="52"/>
      <c r="I50" s="50"/>
      <c r="J50" s="52"/>
      <c r="K50" s="50"/>
      <c r="L50" s="52"/>
      <c r="M50" s="16"/>
      <c r="N50" s="7"/>
    </row>
    <row r="51" spans="1:14" s="21" customFormat="1" ht="22.9" customHeight="1" x14ac:dyDescent="0.25">
      <c r="A51" s="20" t="s">
        <v>37</v>
      </c>
      <c r="B51" s="11"/>
      <c r="C51" s="11"/>
      <c r="D51" s="11"/>
      <c r="E51" s="11"/>
      <c r="F51" s="10"/>
      <c r="G51" s="10"/>
      <c r="H51" s="10"/>
      <c r="I51" s="12"/>
      <c r="J51" s="10"/>
      <c r="K51" s="10"/>
      <c r="L51" s="10"/>
      <c r="M51" s="16"/>
      <c r="N51" s="7"/>
    </row>
    <row r="52" spans="1:14" s="21" customFormat="1" ht="22.9" customHeight="1" x14ac:dyDescent="0.25">
      <c r="A52" s="21" t="s">
        <v>84</v>
      </c>
      <c r="B52" s="11"/>
      <c r="C52" s="11"/>
      <c r="D52" s="11"/>
      <c r="E52" s="11"/>
      <c r="F52" s="10"/>
      <c r="G52" s="10"/>
      <c r="H52" s="10"/>
      <c r="I52" s="12"/>
      <c r="J52" s="10"/>
      <c r="K52" s="10"/>
      <c r="L52" s="10"/>
      <c r="M52" s="16"/>
      <c r="N52" s="7"/>
    </row>
    <row r="53" spans="1:14" s="21" customFormat="1" ht="22.9" customHeight="1" x14ac:dyDescent="0.25">
      <c r="A53" s="21" t="s">
        <v>118</v>
      </c>
      <c r="B53" s="11"/>
      <c r="C53" s="11"/>
      <c r="D53" s="11"/>
      <c r="E53" s="11"/>
      <c r="F53" s="10"/>
      <c r="G53" s="10"/>
      <c r="H53" s="10"/>
      <c r="I53" s="12"/>
      <c r="J53" s="10"/>
      <c r="K53" s="10"/>
      <c r="L53" s="10"/>
      <c r="M53" s="16"/>
      <c r="N53" s="7"/>
    </row>
    <row r="54" spans="1:14" s="21" customFormat="1" ht="22.9" customHeight="1" x14ac:dyDescent="0.25">
      <c r="A54" s="21" t="s">
        <v>119</v>
      </c>
      <c r="B54" s="11"/>
      <c r="C54" s="11"/>
      <c r="D54" s="11" t="s">
        <v>146</v>
      </c>
      <c r="E54" s="11"/>
      <c r="F54" s="10">
        <v>78554</v>
      </c>
      <c r="G54" s="10"/>
      <c r="H54" s="10">
        <v>-535691</v>
      </c>
      <c r="I54" s="12"/>
      <c r="J54" s="10">
        <v>0</v>
      </c>
      <c r="K54" s="10"/>
      <c r="L54" s="10">
        <v>0</v>
      </c>
      <c r="M54" s="16"/>
      <c r="N54" s="7"/>
    </row>
    <row r="55" spans="1:14" s="21" customFormat="1" ht="22.9" customHeight="1" x14ac:dyDescent="0.25">
      <c r="A55" s="5" t="s">
        <v>186</v>
      </c>
      <c r="B55" s="11"/>
      <c r="C55" s="11"/>
      <c r="D55" s="11"/>
      <c r="E55" s="11"/>
      <c r="M55" s="16"/>
      <c r="N55" s="7"/>
    </row>
    <row r="56" spans="1:14" s="21" customFormat="1" ht="22.9" customHeight="1" x14ac:dyDescent="0.25">
      <c r="A56" s="5" t="s">
        <v>172</v>
      </c>
      <c r="B56" s="11"/>
      <c r="C56" s="11"/>
      <c r="D56" s="11"/>
      <c r="E56" s="11"/>
      <c r="F56" s="10">
        <v>-32268764</v>
      </c>
      <c r="G56" s="10"/>
      <c r="H56" s="10">
        <v>-22910315</v>
      </c>
      <c r="I56" s="12"/>
      <c r="J56" s="10">
        <v>-32268764</v>
      </c>
      <c r="K56" s="10"/>
      <c r="L56" s="10">
        <v>-22910315</v>
      </c>
      <c r="M56" s="16"/>
      <c r="N56" s="7"/>
    </row>
    <row r="57" spans="1:14" s="21" customFormat="1" ht="22.9" customHeight="1" x14ac:dyDescent="0.25">
      <c r="A57" s="5" t="s">
        <v>86</v>
      </c>
      <c r="B57" s="11"/>
      <c r="C57" s="11"/>
      <c r="D57" s="11"/>
      <c r="E57" s="11"/>
      <c r="F57" s="33">
        <v>6438043</v>
      </c>
      <c r="G57" s="10"/>
      <c r="H57" s="33">
        <v>4689201</v>
      </c>
      <c r="I57" s="12"/>
      <c r="J57" s="33">
        <v>6453753</v>
      </c>
      <c r="K57" s="10"/>
      <c r="L57" s="33">
        <v>4582063</v>
      </c>
      <c r="M57" s="16"/>
      <c r="N57" s="7"/>
    </row>
    <row r="58" spans="1:14" s="21" customFormat="1" ht="22.9" customHeight="1" x14ac:dyDescent="0.25">
      <c r="A58" s="21" t="s">
        <v>85</v>
      </c>
      <c r="B58" s="11"/>
      <c r="C58" s="11"/>
      <c r="D58" s="11"/>
      <c r="E58" s="11"/>
      <c r="F58" s="9"/>
      <c r="G58" s="10"/>
      <c r="H58" s="9"/>
      <c r="I58" s="12"/>
      <c r="J58" s="9"/>
      <c r="K58" s="10"/>
      <c r="L58" s="9"/>
      <c r="M58" s="16"/>
      <c r="N58" s="7"/>
    </row>
    <row r="59" spans="1:14" s="21" customFormat="1" ht="22.9" customHeight="1" x14ac:dyDescent="0.25">
      <c r="A59" s="21" t="s">
        <v>108</v>
      </c>
      <c r="B59" s="11"/>
      <c r="C59" s="11"/>
      <c r="D59" s="11"/>
      <c r="E59" s="11"/>
      <c r="F59" s="33">
        <f>SUM(F53:F57)</f>
        <v>-25752167</v>
      </c>
      <c r="G59" s="9"/>
      <c r="H59" s="33">
        <f>SUM(H53:H57)</f>
        <v>-18756805</v>
      </c>
      <c r="I59" s="51"/>
      <c r="J59" s="33">
        <f>SUM(J53:J57)</f>
        <v>-25815011</v>
      </c>
      <c r="K59" s="9"/>
      <c r="L59" s="33">
        <f>SUM(L53:L57)</f>
        <v>-18328252</v>
      </c>
      <c r="M59" s="16"/>
      <c r="N59" s="7"/>
    </row>
    <row r="60" spans="1:14" s="21" customFormat="1" ht="22.9" customHeight="1" x14ac:dyDescent="0.25">
      <c r="A60" s="5"/>
      <c r="B60" s="11"/>
      <c r="C60" s="11"/>
      <c r="D60" s="11"/>
      <c r="E60" s="11"/>
      <c r="F60" s="9"/>
      <c r="G60" s="9"/>
      <c r="H60" s="9"/>
      <c r="I60" s="51"/>
      <c r="J60" s="9"/>
      <c r="K60" s="9"/>
      <c r="L60" s="9"/>
      <c r="M60" s="16"/>
      <c r="N60" s="7"/>
    </row>
    <row r="61" spans="1:14" s="21" customFormat="1" ht="22.9" customHeight="1" thickBot="1" x14ac:dyDescent="0.3">
      <c r="A61" s="4" t="s">
        <v>154</v>
      </c>
      <c r="B61" s="22"/>
      <c r="C61" s="22"/>
      <c r="D61" s="22"/>
      <c r="E61" s="22"/>
      <c r="F61" s="61">
        <f>F49+F59</f>
        <v>14674633</v>
      </c>
      <c r="G61" s="50"/>
      <c r="H61" s="61">
        <f>H49+H59</f>
        <v>-24968124</v>
      </c>
      <c r="I61" s="102"/>
      <c r="J61" s="61">
        <f>J49+J59</f>
        <v>14305936</v>
      </c>
      <c r="K61" s="50"/>
      <c r="L61" s="61">
        <f>L49+L59</f>
        <v>-24618485</v>
      </c>
      <c r="M61" s="16"/>
      <c r="N61" s="7"/>
    </row>
    <row r="62" spans="1:14" s="21" customFormat="1" ht="22.9" customHeight="1" thickTop="1" x14ac:dyDescent="0.25">
      <c r="A62" s="105"/>
      <c r="B62" s="22"/>
      <c r="C62" s="22"/>
      <c r="D62" s="22"/>
      <c r="E62" s="22"/>
      <c r="F62" s="10"/>
      <c r="G62" s="10"/>
      <c r="H62" s="10"/>
      <c r="I62" s="22"/>
      <c r="J62" s="10"/>
      <c r="K62" s="10"/>
      <c r="L62" s="10"/>
      <c r="M62" s="16"/>
      <c r="N62" s="7"/>
    </row>
    <row r="63" spans="1:14" s="21" customFormat="1" ht="22.9" customHeight="1" x14ac:dyDescent="0.25">
      <c r="A63" s="30" t="s">
        <v>12</v>
      </c>
      <c r="B63" s="22"/>
      <c r="C63" s="22"/>
      <c r="D63" s="22"/>
      <c r="E63" s="22"/>
      <c r="F63" s="10"/>
      <c r="G63" s="10"/>
      <c r="H63" s="10"/>
      <c r="I63" s="22"/>
      <c r="J63" s="10"/>
      <c r="K63" s="10"/>
      <c r="L63" s="10"/>
      <c r="M63" s="17"/>
      <c r="N63" s="7"/>
    </row>
    <row r="64" spans="1:14" s="21" customFormat="1" ht="22.9" customHeight="1" x14ac:dyDescent="0.25">
      <c r="A64" s="30"/>
      <c r="B64" s="22"/>
      <c r="C64" s="22"/>
      <c r="D64" s="22"/>
      <c r="E64" s="22"/>
      <c r="F64" s="10"/>
      <c r="G64" s="10"/>
      <c r="H64" s="10"/>
      <c r="I64" s="22"/>
      <c r="J64" s="10"/>
      <c r="K64" s="10"/>
      <c r="L64" s="10"/>
      <c r="M64" s="17"/>
      <c r="N64" s="7"/>
    </row>
    <row r="65" spans="1:14" ht="22.9" customHeight="1" x14ac:dyDescent="0.25">
      <c r="A65" s="115" t="s">
        <v>161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</row>
    <row r="66" spans="1:14" s="21" customFormat="1" ht="22.9" customHeight="1" x14ac:dyDescent="0.25">
      <c r="A66" s="4" t="s">
        <v>0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6"/>
      <c r="N66" s="7"/>
    </row>
    <row r="67" spans="1:14" s="21" customFormat="1" ht="22.9" customHeight="1" x14ac:dyDescent="0.25">
      <c r="A67" s="4" t="s"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6"/>
      <c r="N67" s="7"/>
    </row>
    <row r="68" spans="1:14" s="21" customFormat="1" ht="22.9" customHeight="1" x14ac:dyDescent="0.25">
      <c r="A68" s="111" t="s">
        <v>180</v>
      </c>
      <c r="B68" s="111"/>
      <c r="C68" s="111"/>
      <c r="D68" s="111"/>
      <c r="E68" s="111"/>
      <c r="F68" s="111"/>
      <c r="G68" s="111"/>
      <c r="H68" s="111"/>
      <c r="I68" s="100"/>
      <c r="J68" s="100"/>
      <c r="K68" s="100"/>
      <c r="L68" s="100"/>
      <c r="M68" s="16"/>
      <c r="N68" s="7"/>
    </row>
    <row r="69" spans="1:14" s="21" customFormat="1" ht="22.9" customHeight="1" x14ac:dyDescent="0.25">
      <c r="A69" s="22"/>
      <c r="F69" s="112"/>
      <c r="G69" s="112"/>
      <c r="H69" s="112"/>
      <c r="J69" s="112" t="s">
        <v>2</v>
      </c>
      <c r="K69" s="112"/>
      <c r="L69" s="112"/>
      <c r="M69" s="16"/>
      <c r="N69" s="7"/>
    </row>
    <row r="70" spans="1:14" s="21" customFormat="1" ht="22.9" customHeight="1" x14ac:dyDescent="0.25">
      <c r="A70" s="22"/>
      <c r="B70" s="22"/>
      <c r="C70" s="22"/>
      <c r="D70" s="8"/>
      <c r="E70" s="22"/>
      <c r="F70" s="3"/>
      <c r="G70" s="3" t="s">
        <v>60</v>
      </c>
      <c r="H70" s="3"/>
      <c r="J70" s="3"/>
      <c r="K70" s="10"/>
      <c r="L70" s="3"/>
      <c r="M70" s="16"/>
      <c r="N70" s="7"/>
    </row>
    <row r="71" spans="1:14" s="21" customFormat="1" ht="22.9" customHeight="1" x14ac:dyDescent="0.25">
      <c r="A71" s="22"/>
      <c r="F71" s="101"/>
      <c r="G71" s="101" t="s">
        <v>75</v>
      </c>
      <c r="H71" s="101"/>
      <c r="J71" s="101"/>
      <c r="K71" s="101" t="s">
        <v>3</v>
      </c>
      <c r="L71" s="101"/>
      <c r="M71" s="16"/>
      <c r="N71" s="7"/>
    </row>
    <row r="72" spans="1:14" s="21" customFormat="1" ht="22.9" customHeight="1" x14ac:dyDescent="0.25">
      <c r="A72" s="22"/>
      <c r="B72" s="37"/>
      <c r="C72" s="37"/>
      <c r="D72" s="106" t="s">
        <v>4</v>
      </c>
      <c r="E72" s="37"/>
      <c r="F72" s="42">
        <v>2563</v>
      </c>
      <c r="G72" s="40"/>
      <c r="H72" s="42">
        <v>2562</v>
      </c>
      <c r="I72" s="37"/>
      <c r="J72" s="42">
        <v>2563</v>
      </c>
      <c r="K72" s="40"/>
      <c r="L72" s="42">
        <v>2562</v>
      </c>
      <c r="M72" s="16"/>
      <c r="N72" s="7"/>
    </row>
    <row r="73" spans="1:14" s="21" customFormat="1" ht="22.9" customHeight="1" x14ac:dyDescent="0.25">
      <c r="A73" s="4" t="s">
        <v>31</v>
      </c>
      <c r="B73" s="22"/>
      <c r="C73" s="22"/>
      <c r="D73" s="22"/>
      <c r="E73" s="22"/>
      <c r="F73" s="10"/>
      <c r="G73" s="10"/>
      <c r="H73" s="10"/>
      <c r="I73" s="10"/>
      <c r="J73" s="88"/>
      <c r="K73" s="10"/>
      <c r="L73" s="88"/>
      <c r="M73" s="16"/>
      <c r="N73" s="7"/>
    </row>
    <row r="74" spans="1:14" s="21" customFormat="1" ht="22.9" customHeight="1" x14ac:dyDescent="0.25">
      <c r="A74" s="5" t="s">
        <v>96</v>
      </c>
      <c r="B74" s="22"/>
      <c r="C74" s="22"/>
      <c r="D74" s="22"/>
      <c r="E74" s="22"/>
      <c r="F74" s="10">
        <v>2471991812</v>
      </c>
      <c r="G74" s="10"/>
      <c r="H74" s="10">
        <v>2193589322</v>
      </c>
      <c r="I74" s="10"/>
      <c r="J74" s="10">
        <v>2471991812</v>
      </c>
      <c r="K74" s="10"/>
      <c r="L74" s="10">
        <v>2193589322</v>
      </c>
      <c r="M74" s="16"/>
      <c r="N74" s="7"/>
    </row>
    <row r="75" spans="1:14" s="21" customFormat="1" ht="22.9" customHeight="1" x14ac:dyDescent="0.25">
      <c r="A75" s="5" t="s">
        <v>97</v>
      </c>
      <c r="B75" s="22"/>
      <c r="C75" s="22"/>
      <c r="D75" s="22"/>
      <c r="E75" s="22"/>
      <c r="F75" s="33">
        <v>-572815519</v>
      </c>
      <c r="G75" s="10"/>
      <c r="H75" s="33">
        <v>-545600381</v>
      </c>
      <c r="I75" s="10"/>
      <c r="J75" s="33">
        <v>-572815519</v>
      </c>
      <c r="K75" s="10"/>
      <c r="L75" s="33">
        <v>-545600381</v>
      </c>
      <c r="M75" s="16"/>
      <c r="N75" s="7"/>
    </row>
    <row r="76" spans="1:14" s="21" customFormat="1" ht="22.9" customHeight="1" x14ac:dyDescent="0.25">
      <c r="A76" s="5" t="s">
        <v>98</v>
      </c>
      <c r="B76" s="22"/>
      <c r="C76" s="22"/>
      <c r="D76" s="22"/>
      <c r="E76" s="22"/>
      <c r="F76" s="89">
        <f>SUM(F74:F75)</f>
        <v>1899176293</v>
      </c>
      <c r="G76" s="9"/>
      <c r="H76" s="89">
        <f>SUM(H74:H75)</f>
        <v>1647988941</v>
      </c>
      <c r="I76" s="12"/>
      <c r="J76" s="89">
        <f>SUM(J74:J75)</f>
        <v>1899176293</v>
      </c>
      <c r="K76" s="9"/>
      <c r="L76" s="89">
        <f>SUM(L74:L75)</f>
        <v>1647988941</v>
      </c>
      <c r="M76" s="16"/>
      <c r="N76" s="7"/>
    </row>
    <row r="77" spans="1:14" s="21" customFormat="1" ht="22.9" customHeight="1" x14ac:dyDescent="0.25">
      <c r="A77" s="5" t="s">
        <v>173</v>
      </c>
      <c r="B77" s="22"/>
      <c r="C77" s="22"/>
      <c r="D77" s="22"/>
      <c r="E77" s="22"/>
      <c r="F77" s="89"/>
      <c r="G77" s="9"/>
      <c r="H77" s="89"/>
      <c r="I77" s="12"/>
      <c r="J77" s="89"/>
      <c r="K77" s="9"/>
      <c r="L77" s="89"/>
      <c r="M77" s="16"/>
      <c r="N77" s="7"/>
    </row>
    <row r="78" spans="1:14" s="21" customFormat="1" ht="22.9" customHeight="1" x14ac:dyDescent="0.25">
      <c r="A78" s="5" t="s">
        <v>174</v>
      </c>
      <c r="B78" s="22"/>
      <c r="C78" s="22"/>
      <c r="D78" s="22"/>
      <c r="E78" s="22"/>
      <c r="F78" s="33">
        <v>-97127139</v>
      </c>
      <c r="G78" s="10"/>
      <c r="H78" s="33">
        <v>-5550559</v>
      </c>
      <c r="I78" s="10"/>
      <c r="J78" s="33">
        <v>-97127139</v>
      </c>
      <c r="K78" s="10"/>
      <c r="L78" s="33">
        <v>-5550559</v>
      </c>
      <c r="M78" s="16"/>
      <c r="N78" s="7"/>
    </row>
    <row r="79" spans="1:14" s="21" customFormat="1" ht="22.9" customHeight="1" x14ac:dyDescent="0.25">
      <c r="A79" s="5" t="s">
        <v>99</v>
      </c>
      <c r="B79" s="11"/>
      <c r="C79" s="11"/>
      <c r="D79" s="11"/>
      <c r="E79" s="11"/>
      <c r="F79" s="89">
        <f>SUM(F76:F78)</f>
        <v>1802049154</v>
      </c>
      <c r="G79" s="9"/>
      <c r="H79" s="89">
        <f>SUM(H76:H78)</f>
        <v>1642438382</v>
      </c>
      <c r="I79" s="12"/>
      <c r="J79" s="89">
        <f>SUM(J76:J78)</f>
        <v>1802049154</v>
      </c>
      <c r="K79" s="9"/>
      <c r="L79" s="89">
        <f>SUM(L76:L78)</f>
        <v>1642438382</v>
      </c>
      <c r="M79" s="16"/>
      <c r="N79" s="7"/>
    </row>
    <row r="80" spans="1:14" s="21" customFormat="1" ht="22.9" customHeight="1" x14ac:dyDescent="0.25">
      <c r="A80" s="5" t="s">
        <v>32</v>
      </c>
      <c r="B80" s="11"/>
      <c r="C80" s="11"/>
      <c r="D80" s="11"/>
      <c r="E80" s="11"/>
      <c r="F80" s="90">
        <v>132674787</v>
      </c>
      <c r="G80" s="9"/>
      <c r="H80" s="89">
        <v>122097423</v>
      </c>
      <c r="I80" s="49"/>
      <c r="J80" s="90">
        <v>132674787</v>
      </c>
      <c r="K80" s="9"/>
      <c r="L80" s="89">
        <v>122097423</v>
      </c>
      <c r="M80" s="16"/>
      <c r="N80" s="7"/>
    </row>
    <row r="81" spans="1:14" s="21" customFormat="1" ht="22.9" customHeight="1" x14ac:dyDescent="0.25">
      <c r="A81" s="5" t="s">
        <v>117</v>
      </c>
      <c r="B81" s="38"/>
      <c r="C81" s="38"/>
      <c r="D81" s="11" t="s">
        <v>146</v>
      </c>
      <c r="E81" s="38"/>
      <c r="F81" s="10">
        <v>-1058290</v>
      </c>
      <c r="G81" s="10"/>
      <c r="H81" s="10">
        <v>-1466259</v>
      </c>
      <c r="I81" s="51"/>
      <c r="J81" s="10">
        <v>0</v>
      </c>
      <c r="K81" s="10"/>
      <c r="L81" s="10">
        <v>0</v>
      </c>
      <c r="M81" s="16"/>
      <c r="N81" s="7"/>
    </row>
    <row r="82" spans="1:14" s="21" customFormat="1" ht="22.9" customHeight="1" x14ac:dyDescent="0.25">
      <c r="A82" s="5" t="s">
        <v>153</v>
      </c>
      <c r="B82" s="38"/>
      <c r="C82" s="38"/>
      <c r="D82" s="38" t="s">
        <v>152</v>
      </c>
      <c r="E82" s="38"/>
      <c r="F82" s="10">
        <v>51403770</v>
      </c>
      <c r="G82" s="10"/>
      <c r="H82" s="10">
        <v>80155277</v>
      </c>
      <c r="I82" s="51"/>
      <c r="J82" s="10">
        <v>51403770</v>
      </c>
      <c r="K82" s="10"/>
      <c r="L82" s="10">
        <v>80155277</v>
      </c>
      <c r="M82" s="16"/>
      <c r="N82" s="7"/>
    </row>
    <row r="83" spans="1:14" s="21" customFormat="1" ht="22.9" customHeight="1" x14ac:dyDescent="0.25">
      <c r="A83" s="5" t="s">
        <v>170</v>
      </c>
      <c r="B83" s="38"/>
      <c r="C83" s="38"/>
      <c r="D83" s="38"/>
      <c r="E83" s="38"/>
      <c r="F83" s="10">
        <v>-171358</v>
      </c>
      <c r="G83" s="10"/>
      <c r="H83" s="10">
        <v>45939299</v>
      </c>
      <c r="I83" s="51"/>
      <c r="J83" s="10">
        <v>-171358</v>
      </c>
      <c r="K83" s="10"/>
      <c r="L83" s="10">
        <v>45939299</v>
      </c>
      <c r="M83" s="16"/>
      <c r="N83" s="7"/>
    </row>
    <row r="84" spans="1:14" s="21" customFormat="1" ht="22.9" customHeight="1" x14ac:dyDescent="0.25">
      <c r="A84" s="5" t="s">
        <v>187</v>
      </c>
      <c r="B84" s="38"/>
      <c r="C84" s="38"/>
      <c r="D84" s="38"/>
      <c r="E84" s="38"/>
      <c r="F84" s="10">
        <v>-81648781</v>
      </c>
      <c r="G84" s="10"/>
      <c r="H84" s="10">
        <v>-31289734</v>
      </c>
      <c r="I84" s="51"/>
      <c r="J84" s="10">
        <v>-81648781</v>
      </c>
      <c r="K84" s="10"/>
      <c r="L84" s="10">
        <v>-31289734</v>
      </c>
      <c r="M84" s="16"/>
      <c r="N84" s="7"/>
    </row>
    <row r="85" spans="1:14" s="21" customFormat="1" ht="22.9" customHeight="1" x14ac:dyDescent="0.25">
      <c r="A85" s="5" t="s">
        <v>36</v>
      </c>
      <c r="B85" s="38"/>
      <c r="C85" s="38"/>
      <c r="D85" s="38"/>
      <c r="E85" s="38"/>
      <c r="F85" s="10">
        <v>2676753</v>
      </c>
      <c r="G85" s="10"/>
      <c r="H85" s="10">
        <v>6705553</v>
      </c>
      <c r="I85" s="51"/>
      <c r="J85" s="10">
        <v>2676753</v>
      </c>
      <c r="K85" s="10"/>
      <c r="L85" s="10">
        <v>6705553</v>
      </c>
      <c r="M85" s="16"/>
      <c r="N85" s="7"/>
    </row>
    <row r="86" spans="1:14" s="21" customFormat="1" ht="22.9" customHeight="1" x14ac:dyDescent="0.25">
      <c r="A86" s="4" t="s">
        <v>33</v>
      </c>
      <c r="B86" s="11"/>
      <c r="C86" s="11"/>
      <c r="D86" s="11"/>
      <c r="E86" s="11"/>
      <c r="F86" s="27">
        <f>SUM(F79:F85)</f>
        <v>1905926035</v>
      </c>
      <c r="G86" s="102"/>
      <c r="H86" s="27">
        <f>SUM(H79:H85)</f>
        <v>1864579941</v>
      </c>
      <c r="I86" s="12"/>
      <c r="J86" s="27">
        <f>SUM(J79:J85)</f>
        <v>1906984325</v>
      </c>
      <c r="K86" s="102"/>
      <c r="L86" s="27">
        <f>SUM(L79:L85)</f>
        <v>1866046200</v>
      </c>
      <c r="M86" s="16"/>
      <c r="N86" s="7"/>
    </row>
    <row r="87" spans="1:14" s="21" customFormat="1" ht="22.9" customHeight="1" x14ac:dyDescent="0.25">
      <c r="A87" s="4" t="s">
        <v>34</v>
      </c>
      <c r="B87" s="11"/>
      <c r="C87" s="11"/>
      <c r="D87" s="11"/>
      <c r="E87" s="11"/>
      <c r="F87" s="50"/>
      <c r="G87" s="50"/>
      <c r="H87" s="50"/>
      <c r="I87" s="12"/>
      <c r="J87" s="50"/>
      <c r="K87" s="50"/>
      <c r="L87" s="50"/>
      <c r="M87" s="16"/>
      <c r="N87" s="7"/>
    </row>
    <row r="88" spans="1:14" s="21" customFormat="1" ht="22.9" customHeight="1" x14ac:dyDescent="0.25">
      <c r="A88" s="5" t="s">
        <v>175</v>
      </c>
      <c r="B88" s="11"/>
      <c r="C88" s="11"/>
      <c r="D88" s="11"/>
      <c r="E88" s="11"/>
      <c r="F88" s="50"/>
      <c r="G88" s="50"/>
      <c r="H88" s="50"/>
      <c r="I88" s="12"/>
      <c r="J88" s="50"/>
      <c r="K88" s="50"/>
      <c r="L88" s="50"/>
      <c r="M88" s="16"/>
      <c r="N88" s="7"/>
    </row>
    <row r="89" spans="1:14" s="21" customFormat="1" ht="22.9" customHeight="1" x14ac:dyDescent="0.25">
      <c r="A89" s="21" t="s">
        <v>176</v>
      </c>
      <c r="B89" s="38"/>
      <c r="C89" s="38"/>
      <c r="D89" s="11"/>
      <c r="E89" s="38"/>
      <c r="F89" s="108">
        <v>1248840600</v>
      </c>
      <c r="G89" s="102"/>
      <c r="H89" s="102">
        <v>1307586360</v>
      </c>
      <c r="I89" s="51"/>
      <c r="J89" s="102">
        <v>1248840600</v>
      </c>
      <c r="K89" s="102"/>
      <c r="L89" s="102">
        <v>1307586360</v>
      </c>
      <c r="M89" s="16"/>
      <c r="N89" s="7"/>
    </row>
    <row r="90" spans="1:14" s="21" customFormat="1" ht="22.9" customHeight="1" x14ac:dyDescent="0.25">
      <c r="A90" s="5" t="s">
        <v>100</v>
      </c>
      <c r="B90" s="38"/>
      <c r="C90" s="38"/>
      <c r="D90" s="11"/>
      <c r="E90" s="38"/>
      <c r="F90" s="89">
        <v>-208901266</v>
      </c>
      <c r="G90" s="10"/>
      <c r="H90" s="89">
        <v>-273344689</v>
      </c>
      <c r="I90" s="51"/>
      <c r="J90" s="89">
        <v>-208901266</v>
      </c>
      <c r="K90" s="10"/>
      <c r="L90" s="89">
        <v>-273344689</v>
      </c>
      <c r="M90" s="16"/>
      <c r="N90" s="7"/>
    </row>
    <row r="91" spans="1:14" s="21" customFormat="1" ht="22.9" customHeight="1" x14ac:dyDescent="0.25">
      <c r="A91" s="5" t="s">
        <v>101</v>
      </c>
      <c r="B91" s="38"/>
      <c r="C91" s="38"/>
      <c r="D91" s="11"/>
      <c r="E91" s="38"/>
      <c r="F91" s="108">
        <v>390063059</v>
      </c>
      <c r="G91" s="10"/>
      <c r="H91" s="102">
        <v>335598789</v>
      </c>
      <c r="I91" s="51"/>
      <c r="J91" s="102">
        <v>390063059</v>
      </c>
      <c r="K91" s="10"/>
      <c r="L91" s="102">
        <v>335598789</v>
      </c>
      <c r="M91" s="16"/>
      <c r="N91" s="7"/>
    </row>
    <row r="92" spans="1:14" s="21" customFormat="1" ht="22.9" customHeight="1" x14ac:dyDescent="0.25">
      <c r="A92" s="5" t="s">
        <v>39</v>
      </c>
      <c r="B92" s="38"/>
      <c r="C92" s="38"/>
      <c r="D92" s="11"/>
      <c r="E92" s="38"/>
      <c r="F92" s="108">
        <v>185819313</v>
      </c>
      <c r="G92" s="10"/>
      <c r="H92" s="102">
        <v>207969127</v>
      </c>
      <c r="I92" s="51"/>
      <c r="J92" s="102">
        <v>185819313</v>
      </c>
      <c r="K92" s="10"/>
      <c r="L92" s="102">
        <v>207969127</v>
      </c>
      <c r="M92" s="16"/>
      <c r="N92" s="7"/>
    </row>
    <row r="93" spans="1:14" s="21" customFormat="1" ht="22.9" customHeight="1" x14ac:dyDescent="0.25">
      <c r="A93" s="5" t="s">
        <v>35</v>
      </c>
      <c r="B93" s="38"/>
      <c r="C93" s="38"/>
      <c r="D93" s="11"/>
      <c r="E93" s="38"/>
      <c r="F93" s="108">
        <v>248187074</v>
      </c>
      <c r="G93" s="10"/>
      <c r="H93" s="109">
        <v>275426688</v>
      </c>
      <c r="I93" s="51"/>
      <c r="J93" s="109">
        <v>248187074</v>
      </c>
      <c r="K93" s="10"/>
      <c r="L93" s="109">
        <v>275426688</v>
      </c>
      <c r="M93" s="16"/>
      <c r="N93" s="7"/>
    </row>
    <row r="94" spans="1:14" s="21" customFormat="1" ht="22.9" customHeight="1" x14ac:dyDescent="0.25">
      <c r="A94" s="5" t="s">
        <v>135</v>
      </c>
      <c r="B94" s="38"/>
      <c r="C94" s="38"/>
      <c r="D94" s="11"/>
      <c r="E94" s="38"/>
      <c r="F94" s="108">
        <v>2335734</v>
      </c>
      <c r="G94" s="10"/>
      <c r="H94" s="109">
        <v>661635</v>
      </c>
      <c r="I94" s="51"/>
      <c r="J94" s="109">
        <v>2335734</v>
      </c>
      <c r="K94" s="10"/>
      <c r="L94" s="109">
        <v>661635</v>
      </c>
      <c r="M94" s="16"/>
      <c r="N94" s="7"/>
    </row>
    <row r="95" spans="1:14" s="21" customFormat="1" ht="22.9" customHeight="1" x14ac:dyDescent="0.25">
      <c r="A95" s="5" t="s">
        <v>136</v>
      </c>
      <c r="B95" s="38"/>
      <c r="C95" s="38"/>
      <c r="D95" s="11" t="s">
        <v>111</v>
      </c>
      <c r="E95" s="38"/>
      <c r="F95" s="108">
        <v>677081</v>
      </c>
      <c r="G95" s="10"/>
      <c r="H95" s="102">
        <v>0</v>
      </c>
      <c r="I95" s="51"/>
      <c r="J95" s="102">
        <v>677081</v>
      </c>
      <c r="K95" s="10"/>
      <c r="L95" s="102">
        <v>0</v>
      </c>
      <c r="M95" s="16"/>
      <c r="N95" s="7"/>
    </row>
    <row r="96" spans="1:14" s="21" customFormat="1" ht="22.9" customHeight="1" x14ac:dyDescent="0.25">
      <c r="A96" s="4" t="s">
        <v>102</v>
      </c>
      <c r="B96" s="38"/>
      <c r="C96" s="38"/>
      <c r="D96" s="38"/>
      <c r="E96" s="38"/>
      <c r="F96" s="27">
        <f>SUM(F89:F95)</f>
        <v>1867021595</v>
      </c>
      <c r="G96" s="10"/>
      <c r="H96" s="27">
        <f>SUM(H89:H95)</f>
        <v>1853897910</v>
      </c>
      <c r="I96" s="51"/>
      <c r="J96" s="27">
        <f>SUM(J89:J95)</f>
        <v>1867021595</v>
      </c>
      <c r="K96" s="10"/>
      <c r="L96" s="27">
        <f>SUM(L89:L95)</f>
        <v>1853897910</v>
      </c>
      <c r="M96" s="16"/>
      <c r="N96" s="7"/>
    </row>
    <row r="97" spans="1:14" s="21" customFormat="1" ht="22.9" customHeight="1" x14ac:dyDescent="0.25">
      <c r="A97" s="4" t="s">
        <v>188</v>
      </c>
      <c r="B97" s="22"/>
      <c r="C97" s="22"/>
      <c r="D97" s="22"/>
      <c r="E97" s="22"/>
      <c r="F97" s="52">
        <f>F86-F96</f>
        <v>38904440</v>
      </c>
      <c r="G97" s="102"/>
      <c r="H97" s="52">
        <f>H86-H96</f>
        <v>10682031</v>
      </c>
      <c r="I97" s="102"/>
      <c r="J97" s="52">
        <f>J86-J96</f>
        <v>39962730</v>
      </c>
      <c r="K97" s="102"/>
      <c r="L97" s="52">
        <f>L86-L96</f>
        <v>12148290</v>
      </c>
      <c r="M97" s="16"/>
      <c r="N97" s="7"/>
    </row>
    <row r="98" spans="1:14" s="21" customFormat="1" ht="22.9" customHeight="1" x14ac:dyDescent="0.25">
      <c r="A98" s="5" t="s">
        <v>128</v>
      </c>
      <c r="B98" s="11"/>
      <c r="C98" s="11"/>
      <c r="D98" s="11" t="s">
        <v>145</v>
      </c>
      <c r="E98" s="11"/>
      <c r="F98" s="10">
        <v>-5894919</v>
      </c>
      <c r="G98" s="50"/>
      <c r="H98" s="10">
        <v>1641578</v>
      </c>
      <c r="I98" s="12"/>
      <c r="J98" s="10">
        <v>-6106577</v>
      </c>
      <c r="K98" s="50"/>
      <c r="L98" s="10">
        <v>1348326</v>
      </c>
      <c r="M98" s="16"/>
      <c r="N98" s="7"/>
    </row>
    <row r="99" spans="1:14" s="21" customFormat="1" ht="22.9" customHeight="1" thickBot="1" x14ac:dyDescent="0.3">
      <c r="A99" s="20" t="s">
        <v>164</v>
      </c>
      <c r="B99" s="11"/>
      <c r="C99" s="11"/>
      <c r="D99" s="11"/>
      <c r="E99" s="11"/>
      <c r="F99" s="53">
        <f>SUM(F97:F98)</f>
        <v>33009521</v>
      </c>
      <c r="G99" s="54"/>
      <c r="H99" s="53">
        <f>SUM(H97:H98)</f>
        <v>12323609</v>
      </c>
      <c r="I99" s="51"/>
      <c r="J99" s="53">
        <f>SUM(J97:J98)</f>
        <v>33856153</v>
      </c>
      <c r="K99" s="54"/>
      <c r="L99" s="53">
        <f>SUM(L97:L98)</f>
        <v>13496616</v>
      </c>
      <c r="M99" s="16"/>
      <c r="N99" s="7"/>
    </row>
    <row r="100" spans="1:14" s="21" customFormat="1" ht="22.9" customHeight="1" thickTop="1" x14ac:dyDescent="0.25">
      <c r="A100" s="20"/>
      <c r="B100" s="11"/>
      <c r="C100" s="11"/>
      <c r="D100" s="11"/>
      <c r="E100" s="11"/>
      <c r="F100" s="52"/>
      <c r="G100" s="54"/>
      <c r="H100" s="52"/>
      <c r="I100" s="51"/>
      <c r="J100" s="52"/>
      <c r="K100" s="54"/>
      <c r="L100" s="52"/>
      <c r="M100" s="16"/>
      <c r="N100" s="7"/>
    </row>
    <row r="101" spans="1:14" s="21" customFormat="1" ht="22.9" customHeight="1" x14ac:dyDescent="0.25">
      <c r="A101" s="55" t="s">
        <v>189</v>
      </c>
      <c r="B101" s="6"/>
      <c r="C101" s="6"/>
      <c r="D101" s="11" t="s">
        <v>150</v>
      </c>
      <c r="E101" s="56"/>
      <c r="F101" s="56"/>
      <c r="G101" s="56"/>
      <c r="H101" s="56"/>
      <c r="I101" s="56"/>
      <c r="J101" s="56"/>
      <c r="K101" s="56"/>
      <c r="L101" s="56"/>
      <c r="M101" s="16"/>
      <c r="N101" s="7"/>
    </row>
    <row r="102" spans="1:14" s="21" customFormat="1" ht="22.9" customHeight="1" thickBot="1" x14ac:dyDescent="0.3">
      <c r="A102" s="57" t="s">
        <v>190</v>
      </c>
      <c r="B102" s="6"/>
      <c r="C102" s="6"/>
      <c r="D102" s="8"/>
      <c r="E102" s="6"/>
      <c r="F102" s="58">
        <f>SUM(F99/35000000)</f>
        <v>0.94312917142857144</v>
      </c>
      <c r="G102" s="56"/>
      <c r="H102" s="58">
        <f>SUM(H99/35000000)</f>
        <v>0.35210311428571428</v>
      </c>
      <c r="I102" s="59"/>
      <c r="J102" s="58">
        <f>SUM(J99/35000000)</f>
        <v>0.96731865714285714</v>
      </c>
      <c r="K102" s="59"/>
      <c r="L102" s="58">
        <f>SUM(L99/35000000)</f>
        <v>0.3856176</v>
      </c>
      <c r="M102" s="16"/>
      <c r="N102" s="7"/>
    </row>
    <row r="103" spans="1:14" s="21" customFormat="1" ht="22.9" customHeight="1" thickTop="1" x14ac:dyDescent="0.25">
      <c r="A103" s="105"/>
      <c r="B103" s="22"/>
      <c r="C103" s="22"/>
      <c r="D103" s="22"/>
      <c r="E103" s="22"/>
      <c r="F103" s="10"/>
      <c r="G103" s="10"/>
      <c r="H103" s="10"/>
      <c r="I103" s="22"/>
      <c r="J103" s="10"/>
      <c r="K103" s="10"/>
      <c r="L103" s="10"/>
      <c r="M103" s="16"/>
      <c r="N103" s="7"/>
    </row>
    <row r="104" spans="1:14" s="21" customFormat="1" ht="22.9" customHeight="1" x14ac:dyDescent="0.25">
      <c r="A104" s="30" t="s">
        <v>12</v>
      </c>
      <c r="B104" s="22"/>
      <c r="C104" s="22"/>
      <c r="D104" s="22"/>
      <c r="E104" s="22"/>
      <c r="F104" s="10"/>
      <c r="G104" s="10"/>
      <c r="H104" s="10"/>
      <c r="I104" s="22"/>
      <c r="J104" s="10"/>
      <c r="K104" s="10"/>
      <c r="L104" s="10"/>
      <c r="M104" s="16"/>
      <c r="N104" s="7"/>
    </row>
    <row r="105" spans="1:14" s="21" customFormat="1" ht="22.9" customHeight="1" x14ac:dyDescent="0.25">
      <c r="A105" s="116" t="s">
        <v>161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6"/>
      <c r="N105" s="7"/>
    </row>
    <row r="106" spans="1:14" s="21" customFormat="1" ht="22.9" customHeight="1" x14ac:dyDescent="0.25">
      <c r="A106" s="4" t="s">
        <v>0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16"/>
      <c r="N106" s="7"/>
    </row>
    <row r="107" spans="1:14" s="21" customFormat="1" ht="22.9" customHeight="1" x14ac:dyDescent="0.25">
      <c r="A107" s="4" t="s">
        <v>67</v>
      </c>
      <c r="B107" s="4"/>
      <c r="C107" s="4"/>
      <c r="D107" s="4"/>
      <c r="E107" s="4"/>
      <c r="F107" s="8"/>
      <c r="G107" s="4"/>
      <c r="H107" s="4"/>
      <c r="I107" s="4"/>
      <c r="J107" s="4"/>
      <c r="K107" s="4"/>
      <c r="L107" s="4"/>
      <c r="M107" s="16"/>
      <c r="N107" s="7"/>
    </row>
    <row r="108" spans="1:14" s="21" customFormat="1" ht="22.9" customHeight="1" x14ac:dyDescent="0.25">
      <c r="A108" s="111" t="s">
        <v>180</v>
      </c>
      <c r="B108" s="111"/>
      <c r="C108" s="111"/>
      <c r="D108" s="111"/>
      <c r="E108" s="111"/>
      <c r="F108" s="111"/>
      <c r="G108" s="111"/>
      <c r="H108" s="111"/>
      <c r="I108" s="100"/>
      <c r="J108" s="100"/>
      <c r="K108" s="100"/>
      <c r="L108" s="100"/>
      <c r="M108" s="16"/>
      <c r="N108" s="7"/>
    </row>
    <row r="109" spans="1:14" s="21" customFormat="1" ht="22.9" customHeight="1" x14ac:dyDescent="0.25">
      <c r="A109" s="22"/>
      <c r="D109" s="8"/>
      <c r="F109" s="112"/>
      <c r="G109" s="112"/>
      <c r="H109" s="112"/>
      <c r="J109" s="112" t="s">
        <v>2</v>
      </c>
      <c r="K109" s="112"/>
      <c r="L109" s="112"/>
      <c r="M109" s="16"/>
      <c r="N109" s="7"/>
    </row>
    <row r="110" spans="1:14" s="21" customFormat="1" ht="22.9" customHeight="1" x14ac:dyDescent="0.25">
      <c r="A110" s="22"/>
      <c r="B110" s="22"/>
      <c r="C110" s="22"/>
      <c r="D110" s="22"/>
      <c r="E110" s="22"/>
      <c r="F110" s="3"/>
      <c r="G110" s="3" t="s">
        <v>60</v>
      </c>
      <c r="H110" s="3"/>
      <c r="J110" s="3"/>
      <c r="K110" s="10"/>
      <c r="L110" s="3"/>
      <c r="M110" s="16"/>
      <c r="N110" s="7"/>
    </row>
    <row r="111" spans="1:14" s="21" customFormat="1" ht="22.9" customHeight="1" x14ac:dyDescent="0.25">
      <c r="A111" s="22"/>
      <c r="F111" s="101"/>
      <c r="G111" s="101" t="s">
        <v>75</v>
      </c>
      <c r="H111" s="101"/>
      <c r="J111" s="101"/>
      <c r="K111" s="101" t="s">
        <v>3</v>
      </c>
      <c r="L111" s="101"/>
      <c r="M111" s="16"/>
      <c r="N111" s="7"/>
    </row>
    <row r="112" spans="1:14" s="21" customFormat="1" ht="22.9" customHeight="1" x14ac:dyDescent="0.25">
      <c r="A112" s="22"/>
      <c r="B112" s="37"/>
      <c r="C112" s="37"/>
      <c r="D112" s="106" t="s">
        <v>4</v>
      </c>
      <c r="E112" s="37"/>
      <c r="F112" s="42">
        <v>2563</v>
      </c>
      <c r="G112" s="40"/>
      <c r="H112" s="42">
        <v>2562</v>
      </c>
      <c r="I112" s="37"/>
      <c r="J112" s="42">
        <v>2563</v>
      </c>
      <c r="K112" s="40"/>
      <c r="L112" s="42">
        <v>2562</v>
      </c>
      <c r="M112" s="16"/>
      <c r="N112" s="7"/>
    </row>
    <row r="113" spans="1:14" s="21" customFormat="1" ht="22.9" customHeight="1" x14ac:dyDescent="0.25">
      <c r="A113" s="22"/>
      <c r="B113" s="37"/>
      <c r="C113" s="37"/>
      <c r="D113" s="24"/>
      <c r="E113" s="37"/>
      <c r="F113" s="1"/>
      <c r="G113" s="45"/>
      <c r="H113" s="1"/>
      <c r="I113" s="24"/>
      <c r="J113" s="1"/>
      <c r="K113" s="45"/>
      <c r="L113" s="1"/>
      <c r="M113" s="16"/>
      <c r="N113" s="7"/>
    </row>
    <row r="114" spans="1:14" s="21" customFormat="1" ht="22.9" customHeight="1" x14ac:dyDescent="0.25">
      <c r="A114" s="20" t="s">
        <v>164</v>
      </c>
      <c r="B114" s="37"/>
      <c r="C114" s="37"/>
      <c r="D114" s="37"/>
      <c r="E114" s="37"/>
      <c r="F114" s="60">
        <f>SUM(F99)</f>
        <v>33009521</v>
      </c>
      <c r="G114" s="50"/>
      <c r="H114" s="60">
        <f>SUM(H99)</f>
        <v>12323609</v>
      </c>
      <c r="I114" s="50"/>
      <c r="J114" s="60">
        <f>SUM(J99)</f>
        <v>33856153</v>
      </c>
      <c r="K114" s="50"/>
      <c r="L114" s="60">
        <f>SUM(L99)</f>
        <v>13496616</v>
      </c>
      <c r="M114" s="16"/>
      <c r="N114" s="7"/>
    </row>
    <row r="115" spans="1:14" s="21" customFormat="1" ht="22.9" customHeight="1" x14ac:dyDescent="0.25">
      <c r="A115" s="100"/>
      <c r="B115" s="37"/>
      <c r="C115" s="37"/>
      <c r="D115" s="37"/>
      <c r="E115" s="37"/>
      <c r="F115" s="52"/>
      <c r="G115" s="50"/>
      <c r="H115" s="52"/>
      <c r="I115" s="50"/>
      <c r="J115" s="52"/>
      <c r="K115" s="50"/>
      <c r="L115" s="52"/>
      <c r="M115" s="16"/>
      <c r="N115" s="7"/>
    </row>
    <row r="116" spans="1:14" s="21" customFormat="1" ht="22.9" customHeight="1" x14ac:dyDescent="0.25">
      <c r="A116" s="20" t="s">
        <v>37</v>
      </c>
      <c r="B116" s="11"/>
      <c r="C116" s="11"/>
      <c r="D116" s="11"/>
      <c r="E116" s="11"/>
      <c r="F116" s="10"/>
      <c r="G116" s="10"/>
      <c r="H116" s="10"/>
      <c r="I116" s="12"/>
      <c r="J116" s="10"/>
      <c r="K116" s="10"/>
      <c r="L116" s="10"/>
      <c r="M116" s="16"/>
      <c r="N116" s="7"/>
    </row>
    <row r="117" spans="1:14" s="21" customFormat="1" ht="22.9" customHeight="1" x14ac:dyDescent="0.25">
      <c r="A117" s="21" t="s">
        <v>84</v>
      </c>
      <c r="B117" s="11"/>
      <c r="C117" s="11"/>
      <c r="D117" s="11"/>
      <c r="E117" s="11"/>
      <c r="F117" s="10"/>
      <c r="G117" s="10"/>
      <c r="H117" s="10"/>
      <c r="I117" s="12"/>
      <c r="J117" s="10"/>
      <c r="K117" s="10"/>
      <c r="L117" s="10"/>
      <c r="M117" s="16"/>
      <c r="N117" s="7"/>
    </row>
    <row r="118" spans="1:14" s="21" customFormat="1" ht="22.9" customHeight="1" x14ac:dyDescent="0.25">
      <c r="A118" s="21" t="s">
        <v>118</v>
      </c>
      <c r="B118" s="11"/>
      <c r="C118" s="11"/>
      <c r="D118" s="11"/>
      <c r="E118" s="11"/>
      <c r="F118" s="10"/>
      <c r="G118" s="10"/>
      <c r="H118" s="10"/>
      <c r="I118" s="12"/>
      <c r="J118" s="10"/>
      <c r="K118" s="10"/>
      <c r="L118" s="10"/>
      <c r="M118" s="16"/>
      <c r="N118" s="7"/>
    </row>
    <row r="119" spans="1:14" s="21" customFormat="1" ht="22.9" customHeight="1" x14ac:dyDescent="0.25">
      <c r="A119" s="21" t="s">
        <v>119</v>
      </c>
      <c r="B119" s="11"/>
      <c r="C119" s="11"/>
      <c r="D119" s="11" t="s">
        <v>146</v>
      </c>
      <c r="E119" s="11"/>
      <c r="F119" s="10">
        <v>320472</v>
      </c>
      <c r="G119" s="10"/>
      <c r="H119" s="10">
        <v>-2868931</v>
      </c>
      <c r="I119" s="12"/>
      <c r="J119" s="10">
        <v>0</v>
      </c>
      <c r="K119" s="10"/>
      <c r="L119" s="10">
        <v>0</v>
      </c>
      <c r="M119" s="16"/>
      <c r="N119" s="7"/>
    </row>
    <row r="120" spans="1:14" s="21" customFormat="1" ht="22.9" customHeight="1" x14ac:dyDescent="0.25">
      <c r="A120" s="5" t="s">
        <v>138</v>
      </c>
      <c r="B120" s="11"/>
      <c r="C120" s="11"/>
      <c r="D120" s="11"/>
      <c r="E120" s="11"/>
      <c r="M120" s="16"/>
      <c r="N120" s="7"/>
    </row>
    <row r="121" spans="1:14" s="21" customFormat="1" ht="22.9" customHeight="1" x14ac:dyDescent="0.25">
      <c r="A121" s="5" t="s">
        <v>172</v>
      </c>
      <c r="B121" s="11"/>
      <c r="C121" s="11"/>
      <c r="D121" s="11"/>
      <c r="E121" s="11"/>
      <c r="F121" s="10">
        <v>-107079512</v>
      </c>
      <c r="G121" s="10"/>
      <c r="H121" s="10">
        <v>42786510</v>
      </c>
      <c r="I121" s="12"/>
      <c r="J121" s="10">
        <v>-107079512</v>
      </c>
      <c r="K121" s="10"/>
      <c r="L121" s="10">
        <v>42786510</v>
      </c>
      <c r="M121" s="16"/>
      <c r="N121" s="7"/>
    </row>
    <row r="122" spans="1:14" s="21" customFormat="1" ht="22.9" customHeight="1" x14ac:dyDescent="0.25">
      <c r="A122" s="5" t="s">
        <v>86</v>
      </c>
      <c r="B122" s="11"/>
      <c r="C122" s="11"/>
      <c r="D122" s="11"/>
      <c r="E122" s="11"/>
      <c r="F122" s="33">
        <f>21415903-64094</f>
        <v>21351809</v>
      </c>
      <c r="G122" s="10"/>
      <c r="H122" s="33">
        <v>-7983516</v>
      </c>
      <c r="I122" s="12"/>
      <c r="J122" s="33">
        <v>21415903</v>
      </c>
      <c r="K122" s="10"/>
      <c r="L122" s="33">
        <v>-8557302</v>
      </c>
      <c r="M122" s="16"/>
      <c r="N122" s="7"/>
    </row>
    <row r="123" spans="1:14" s="21" customFormat="1" ht="22.9" customHeight="1" x14ac:dyDescent="0.25">
      <c r="A123" s="21" t="s">
        <v>85</v>
      </c>
      <c r="B123" s="11"/>
      <c r="C123" s="11"/>
      <c r="D123" s="11"/>
      <c r="E123" s="11"/>
      <c r="F123" s="9"/>
      <c r="G123" s="10"/>
      <c r="H123" s="9"/>
      <c r="I123" s="12"/>
      <c r="J123" s="9"/>
      <c r="K123" s="10"/>
      <c r="L123" s="9"/>
      <c r="M123" s="16"/>
      <c r="N123" s="7"/>
    </row>
    <row r="124" spans="1:14" s="21" customFormat="1" ht="22.9" customHeight="1" x14ac:dyDescent="0.25">
      <c r="A124" s="21" t="s">
        <v>108</v>
      </c>
      <c r="B124" s="11"/>
      <c r="C124" s="11"/>
      <c r="D124" s="11"/>
      <c r="E124" s="11"/>
      <c r="F124" s="33">
        <f>SUM(F118:F122)</f>
        <v>-85407231</v>
      </c>
      <c r="G124" s="9"/>
      <c r="H124" s="33">
        <f>SUM(H118:H122)</f>
        <v>31934063</v>
      </c>
      <c r="I124" s="51"/>
      <c r="J124" s="33">
        <f>SUM(J118:J122)</f>
        <v>-85663609</v>
      </c>
      <c r="K124" s="9"/>
      <c r="L124" s="33">
        <f>SUM(L118:L122)</f>
        <v>34229208</v>
      </c>
      <c r="M124" s="16"/>
      <c r="N124" s="7"/>
    </row>
    <row r="125" spans="1:14" s="21" customFormat="1" ht="22.9" customHeight="1" x14ac:dyDescent="0.25">
      <c r="A125" s="5"/>
      <c r="B125" s="11"/>
      <c r="C125" s="11"/>
      <c r="D125" s="11"/>
      <c r="E125" s="11"/>
      <c r="F125" s="9"/>
      <c r="G125" s="9"/>
      <c r="H125" s="9"/>
      <c r="I125" s="51"/>
      <c r="J125" s="9"/>
      <c r="K125" s="9"/>
      <c r="L125" s="9"/>
      <c r="M125" s="16"/>
      <c r="N125" s="7"/>
    </row>
    <row r="126" spans="1:14" s="21" customFormat="1" ht="22.9" customHeight="1" thickBot="1" x14ac:dyDescent="0.3">
      <c r="A126" s="4" t="s">
        <v>154</v>
      </c>
      <c r="B126" s="22"/>
      <c r="C126" s="22"/>
      <c r="D126" s="22"/>
      <c r="E126" s="22"/>
      <c r="F126" s="61">
        <f>F114+F124</f>
        <v>-52397710</v>
      </c>
      <c r="G126" s="50"/>
      <c r="H126" s="61">
        <f>H114+H124</f>
        <v>44257672</v>
      </c>
      <c r="I126" s="102"/>
      <c r="J126" s="61">
        <f>J114+J124</f>
        <v>-51807456</v>
      </c>
      <c r="K126" s="50"/>
      <c r="L126" s="61">
        <f>L114+L124</f>
        <v>47725824</v>
      </c>
      <c r="M126" s="16"/>
      <c r="N126" s="7"/>
    </row>
    <row r="127" spans="1:14" s="21" customFormat="1" ht="22.9" customHeight="1" thickTop="1" x14ac:dyDescent="0.25">
      <c r="A127" s="105"/>
      <c r="B127" s="22"/>
      <c r="C127" s="22"/>
      <c r="D127" s="22"/>
      <c r="E127" s="22"/>
      <c r="F127" s="10"/>
      <c r="G127" s="10"/>
      <c r="H127" s="10"/>
      <c r="I127" s="22"/>
      <c r="J127" s="10"/>
      <c r="K127" s="10"/>
      <c r="L127" s="10"/>
      <c r="M127" s="16"/>
      <c r="N127" s="7"/>
    </row>
    <row r="128" spans="1:14" s="21" customFormat="1" ht="22.9" customHeight="1" x14ac:dyDescent="0.25">
      <c r="A128" s="30" t="s">
        <v>12</v>
      </c>
      <c r="B128" s="22"/>
      <c r="C128" s="22"/>
      <c r="D128" s="22"/>
      <c r="E128" s="22"/>
      <c r="F128" s="10"/>
      <c r="G128" s="10"/>
      <c r="H128" s="10"/>
      <c r="I128" s="22"/>
      <c r="J128" s="10"/>
      <c r="K128" s="10"/>
      <c r="L128" s="10"/>
      <c r="M128" s="17"/>
      <c r="N128" s="7"/>
    </row>
    <row r="129" spans="1:14" s="21" customFormat="1" ht="22.9" customHeight="1" x14ac:dyDescent="0.25">
      <c r="A129" s="30"/>
      <c r="B129" s="22"/>
      <c r="C129" s="22"/>
      <c r="D129" s="22"/>
      <c r="E129" s="22"/>
      <c r="F129" s="10"/>
      <c r="G129" s="10"/>
      <c r="H129" s="10"/>
      <c r="I129" s="22"/>
      <c r="J129" s="10"/>
      <c r="K129" s="10"/>
      <c r="L129" s="10"/>
      <c r="M129" s="17"/>
      <c r="N129" s="7"/>
    </row>
    <row r="130" spans="1:14" s="21" customFormat="1" ht="21.95" customHeight="1" x14ac:dyDescent="0.25">
      <c r="A130" s="116" t="s">
        <v>161</v>
      </c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7"/>
      <c r="N130" s="7"/>
    </row>
    <row r="131" spans="1:14" s="21" customFormat="1" ht="21.95" customHeight="1" outlineLevel="1" x14ac:dyDescent="0.25">
      <c r="A131" s="111" t="s">
        <v>0</v>
      </c>
      <c r="B131" s="111"/>
      <c r="C131" s="111"/>
      <c r="D131" s="111"/>
      <c r="E131" s="111"/>
      <c r="F131" s="111"/>
      <c r="G131" s="111"/>
      <c r="H131" s="111"/>
      <c r="I131" s="15"/>
      <c r="J131" s="15"/>
      <c r="K131" s="15"/>
      <c r="L131" s="15"/>
      <c r="M131" s="15"/>
      <c r="N131" s="7"/>
    </row>
    <row r="132" spans="1:14" s="21" customFormat="1" ht="21.95" customHeight="1" outlineLevel="1" x14ac:dyDescent="0.25">
      <c r="A132" s="15" t="s">
        <v>38</v>
      </c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7"/>
    </row>
    <row r="133" spans="1:14" s="21" customFormat="1" ht="21.95" customHeight="1" outlineLevel="1" x14ac:dyDescent="0.25">
      <c r="A133" s="111" t="s">
        <v>180</v>
      </c>
      <c r="B133" s="111"/>
      <c r="C133" s="111"/>
      <c r="D133" s="111"/>
      <c r="E133" s="111"/>
      <c r="F133" s="111"/>
      <c r="G133" s="111"/>
      <c r="H133" s="111"/>
      <c r="I133" s="100"/>
      <c r="J133" s="100"/>
      <c r="K133" s="100"/>
      <c r="L133" s="100"/>
      <c r="M133" s="62"/>
      <c r="N133" s="7"/>
    </row>
    <row r="134" spans="1:14" s="21" customFormat="1" ht="21.95" customHeight="1" outlineLevel="1" x14ac:dyDescent="0.25">
      <c r="A134" s="22"/>
      <c r="F134" s="112"/>
      <c r="G134" s="112"/>
      <c r="H134" s="112"/>
      <c r="J134" s="112" t="s">
        <v>2</v>
      </c>
      <c r="K134" s="112"/>
      <c r="L134" s="112"/>
      <c r="M134" s="17"/>
      <c r="N134" s="7"/>
    </row>
    <row r="135" spans="1:14" s="21" customFormat="1" ht="21.95" customHeight="1" outlineLevel="1" x14ac:dyDescent="0.25">
      <c r="A135" s="22"/>
      <c r="B135" s="22"/>
      <c r="C135" s="22"/>
      <c r="D135" s="22"/>
      <c r="E135" s="22"/>
      <c r="F135" s="3"/>
      <c r="G135" s="3" t="s">
        <v>60</v>
      </c>
      <c r="H135" s="3"/>
      <c r="J135" s="3"/>
      <c r="K135" s="10"/>
      <c r="L135" s="3"/>
      <c r="M135" s="16"/>
      <c r="N135" s="7"/>
    </row>
    <row r="136" spans="1:14" s="21" customFormat="1" ht="21.95" customHeight="1" outlineLevel="1" x14ac:dyDescent="0.25">
      <c r="A136" s="22"/>
      <c r="F136" s="101"/>
      <c r="G136" s="101" t="s">
        <v>75</v>
      </c>
      <c r="H136" s="101"/>
      <c r="J136" s="101"/>
      <c r="K136" s="101" t="s">
        <v>3</v>
      </c>
      <c r="L136" s="101"/>
      <c r="M136" s="17"/>
      <c r="N136" s="7"/>
    </row>
    <row r="137" spans="1:14" s="21" customFormat="1" ht="21.95" customHeight="1" outlineLevel="1" x14ac:dyDescent="0.25">
      <c r="A137" s="22"/>
      <c r="B137" s="37"/>
      <c r="C137" s="37"/>
      <c r="D137" s="37"/>
      <c r="E137" s="37"/>
      <c r="F137" s="42">
        <v>2563</v>
      </c>
      <c r="G137" s="40"/>
      <c r="H137" s="42">
        <v>2562</v>
      </c>
      <c r="I137" s="37"/>
      <c r="J137" s="42">
        <v>2563</v>
      </c>
      <c r="K137" s="40"/>
      <c r="L137" s="42">
        <v>2562</v>
      </c>
      <c r="M137" s="24"/>
      <c r="N137" s="7"/>
    </row>
    <row r="138" spans="1:14" s="21" customFormat="1" ht="21.95" customHeight="1" outlineLevel="1" x14ac:dyDescent="0.25">
      <c r="A138" s="117" t="s">
        <v>121</v>
      </c>
      <c r="B138" s="117"/>
      <c r="C138" s="117"/>
      <c r="D138" s="117"/>
      <c r="E138" s="117"/>
      <c r="F138" s="63"/>
      <c r="G138" s="63"/>
      <c r="H138" s="63"/>
      <c r="J138" s="63"/>
      <c r="K138" s="63"/>
      <c r="L138" s="63"/>
      <c r="M138" s="17"/>
      <c r="N138" s="7"/>
    </row>
    <row r="139" spans="1:14" s="21" customFormat="1" ht="21.95" customHeight="1" outlineLevel="1" x14ac:dyDescent="0.25">
      <c r="A139" s="64" t="s">
        <v>56</v>
      </c>
      <c r="B139" s="103"/>
      <c r="C139" s="103"/>
      <c r="D139" s="103"/>
      <c r="E139" s="103"/>
      <c r="F139" s="10">
        <v>2529353091</v>
      </c>
      <c r="G139" s="65"/>
      <c r="H139" s="10">
        <v>2253723532</v>
      </c>
      <c r="I139" s="66"/>
      <c r="J139" s="10">
        <v>2529353091</v>
      </c>
      <c r="K139" s="65"/>
      <c r="L139" s="10">
        <v>2253723532</v>
      </c>
      <c r="M139" s="67"/>
      <c r="N139" s="7"/>
    </row>
    <row r="140" spans="1:14" s="21" customFormat="1" ht="21.95" customHeight="1" outlineLevel="1" x14ac:dyDescent="0.25">
      <c r="A140" s="39" t="s">
        <v>193</v>
      </c>
      <c r="B140" s="67"/>
      <c r="C140" s="68"/>
      <c r="D140" s="68"/>
      <c r="E140" s="67"/>
      <c r="F140" s="69">
        <v>28774540</v>
      </c>
      <c r="G140" s="70"/>
      <c r="H140" s="99">
        <v>-48109347</v>
      </c>
      <c r="I140" s="71"/>
      <c r="J140" s="69">
        <v>28774540</v>
      </c>
      <c r="K140" s="70"/>
      <c r="L140" s="99">
        <v>-48109347</v>
      </c>
      <c r="M140" s="67"/>
      <c r="N140" s="7"/>
    </row>
    <row r="141" spans="1:14" s="21" customFormat="1" ht="21.95" customHeight="1" outlineLevel="1" x14ac:dyDescent="0.25">
      <c r="A141" s="39" t="s">
        <v>40</v>
      </c>
      <c r="B141" s="72"/>
      <c r="C141" s="73"/>
      <c r="D141" s="73"/>
      <c r="E141" s="72"/>
      <c r="F141" s="70">
        <v>17416101</v>
      </c>
      <c r="G141" s="70"/>
      <c r="H141" s="70">
        <v>21361673</v>
      </c>
      <c r="I141" s="65"/>
      <c r="J141" s="70">
        <v>17416101</v>
      </c>
      <c r="K141" s="70"/>
      <c r="L141" s="70">
        <v>21361673</v>
      </c>
      <c r="M141" s="72"/>
      <c r="N141" s="7"/>
    </row>
    <row r="142" spans="1:14" s="21" customFormat="1" ht="21.95" customHeight="1" outlineLevel="1" x14ac:dyDescent="0.25">
      <c r="A142" s="39" t="s">
        <v>41</v>
      </c>
      <c r="B142" s="72"/>
      <c r="C142" s="73"/>
      <c r="D142" s="73"/>
      <c r="E142" s="72"/>
      <c r="F142" s="70">
        <v>28980329</v>
      </c>
      <c r="G142" s="70"/>
      <c r="H142" s="70">
        <v>53535893</v>
      </c>
      <c r="I142" s="65"/>
      <c r="J142" s="70">
        <v>28980329</v>
      </c>
      <c r="K142" s="70"/>
      <c r="L142" s="70">
        <v>53535893</v>
      </c>
      <c r="M142" s="72"/>
      <c r="N142" s="7"/>
    </row>
    <row r="143" spans="1:14" s="21" customFormat="1" ht="21.95" customHeight="1" outlineLevel="1" x14ac:dyDescent="0.25">
      <c r="A143" s="39" t="s">
        <v>36</v>
      </c>
      <c r="B143" s="72"/>
      <c r="C143" s="39"/>
      <c r="D143" s="39"/>
      <c r="E143" s="72"/>
      <c r="F143" s="70">
        <v>5480321</v>
      </c>
      <c r="G143" s="70"/>
      <c r="H143" s="70">
        <v>5666878</v>
      </c>
      <c r="I143" s="65"/>
      <c r="J143" s="70">
        <v>5480321</v>
      </c>
      <c r="K143" s="70"/>
      <c r="L143" s="70">
        <v>5666878</v>
      </c>
      <c r="M143" s="72"/>
      <c r="N143" s="7"/>
    </row>
    <row r="144" spans="1:14" s="21" customFormat="1" ht="21.95" customHeight="1" outlineLevel="1" x14ac:dyDescent="0.25">
      <c r="A144" s="39" t="s">
        <v>103</v>
      </c>
      <c r="B144" s="72"/>
      <c r="C144" s="39"/>
      <c r="D144" s="39"/>
      <c r="E144" s="72"/>
      <c r="F144" s="70"/>
      <c r="G144" s="70"/>
      <c r="H144" s="70"/>
      <c r="I144" s="65"/>
      <c r="J144" s="70"/>
      <c r="K144" s="70"/>
      <c r="L144" s="70"/>
      <c r="M144" s="72"/>
      <c r="N144" s="7"/>
    </row>
    <row r="145" spans="1:14" s="21" customFormat="1" ht="21.95" customHeight="1" outlineLevel="1" x14ac:dyDescent="0.25">
      <c r="A145" s="39" t="s">
        <v>94</v>
      </c>
      <c r="B145" s="67"/>
      <c r="C145" s="68"/>
      <c r="D145" s="68"/>
      <c r="E145" s="67"/>
      <c r="F145" s="70">
        <v>-1476572922</v>
      </c>
      <c r="G145" s="70"/>
      <c r="H145" s="70">
        <v>-1207247580</v>
      </c>
      <c r="I145" s="71"/>
      <c r="J145" s="70">
        <v>-1476572922</v>
      </c>
      <c r="K145" s="70"/>
      <c r="L145" s="70">
        <v>-1207247580</v>
      </c>
      <c r="M145" s="72"/>
      <c r="N145" s="7"/>
    </row>
    <row r="146" spans="1:14" s="21" customFormat="1" ht="21.95" customHeight="1" outlineLevel="1" x14ac:dyDescent="0.25">
      <c r="A146" s="39" t="s">
        <v>57</v>
      </c>
      <c r="B146" s="72"/>
      <c r="C146" s="39"/>
      <c r="D146" s="39"/>
      <c r="E146" s="72"/>
      <c r="F146" s="70">
        <v>-388072387</v>
      </c>
      <c r="G146" s="70"/>
      <c r="H146" s="70">
        <v>-329381337</v>
      </c>
      <c r="I146" s="65"/>
      <c r="J146" s="70">
        <v>-388072387</v>
      </c>
      <c r="K146" s="70"/>
      <c r="L146" s="70">
        <v>-329381337</v>
      </c>
      <c r="M146" s="72"/>
      <c r="N146" s="7"/>
    </row>
    <row r="147" spans="1:14" s="21" customFormat="1" ht="21.95" customHeight="1" outlineLevel="1" x14ac:dyDescent="0.25">
      <c r="A147" s="39" t="s">
        <v>39</v>
      </c>
      <c r="B147" s="67"/>
      <c r="C147" s="68"/>
      <c r="D147" s="68"/>
      <c r="E147" s="67"/>
      <c r="F147" s="70">
        <v>-188625840</v>
      </c>
      <c r="G147" s="70"/>
      <c r="H147" s="70">
        <v>-192308814</v>
      </c>
      <c r="I147" s="71"/>
      <c r="J147" s="70">
        <v>-188625840</v>
      </c>
      <c r="K147" s="70"/>
      <c r="L147" s="70">
        <v>-192308814</v>
      </c>
      <c r="M147" s="72"/>
      <c r="N147" s="7"/>
    </row>
    <row r="148" spans="1:14" s="21" customFormat="1" ht="21.95" customHeight="1" outlineLevel="1" x14ac:dyDescent="0.25">
      <c r="A148" s="39" t="s">
        <v>35</v>
      </c>
      <c r="B148" s="72"/>
      <c r="C148" s="39"/>
      <c r="D148" s="39"/>
      <c r="E148" s="72"/>
      <c r="F148" s="70">
        <v>-225541986</v>
      </c>
      <c r="G148" s="70"/>
      <c r="H148" s="70">
        <v>-230066852</v>
      </c>
      <c r="I148" s="65"/>
      <c r="J148" s="70">
        <v>-225541986</v>
      </c>
      <c r="K148" s="70"/>
      <c r="L148" s="70">
        <v>-230066852</v>
      </c>
      <c r="M148" s="72"/>
      <c r="N148" s="7"/>
    </row>
    <row r="149" spans="1:14" s="21" customFormat="1" ht="21.95" customHeight="1" outlineLevel="1" x14ac:dyDescent="0.25">
      <c r="A149" s="39" t="s">
        <v>70</v>
      </c>
      <c r="B149" s="72"/>
      <c r="C149" s="39"/>
      <c r="D149" s="39"/>
      <c r="E149" s="72"/>
      <c r="F149" s="70">
        <v>-7254000</v>
      </c>
      <c r="G149" s="70"/>
      <c r="H149" s="70">
        <v>-17229809</v>
      </c>
      <c r="I149" s="65"/>
      <c r="J149" s="70">
        <v>-7254000</v>
      </c>
      <c r="K149" s="70"/>
      <c r="L149" s="70">
        <v>-17229809</v>
      </c>
      <c r="M149" s="72"/>
      <c r="N149" s="7"/>
    </row>
    <row r="150" spans="1:14" s="21" customFormat="1" ht="21.95" customHeight="1" outlineLevel="1" x14ac:dyDescent="0.25">
      <c r="A150" s="39" t="s">
        <v>139</v>
      </c>
      <c r="B150" s="72"/>
      <c r="C150" s="39"/>
      <c r="D150" s="39"/>
      <c r="E150" s="72"/>
      <c r="F150" s="70">
        <v>1761264118</v>
      </c>
      <c r="G150" s="70"/>
      <c r="H150" s="70">
        <v>2144800993</v>
      </c>
      <c r="I150" s="65"/>
      <c r="J150" s="70">
        <v>1761264118</v>
      </c>
      <c r="K150" s="70"/>
      <c r="L150" s="70">
        <v>2144800993</v>
      </c>
      <c r="M150" s="72"/>
      <c r="N150" s="7"/>
    </row>
    <row r="151" spans="1:14" s="21" customFormat="1" ht="21.95" customHeight="1" outlineLevel="1" x14ac:dyDescent="0.25">
      <c r="A151" s="39" t="s">
        <v>140</v>
      </c>
      <c r="B151" s="72"/>
      <c r="C151" s="39"/>
      <c r="D151" s="39"/>
      <c r="E151" s="72"/>
      <c r="F151" s="70">
        <v>-1922607056</v>
      </c>
      <c r="G151" s="70"/>
      <c r="H151" s="70">
        <v>-2380750645</v>
      </c>
      <c r="I151" s="65"/>
      <c r="J151" s="70">
        <v>-1922607056</v>
      </c>
      <c r="K151" s="70"/>
      <c r="L151" s="70">
        <v>-2380750645</v>
      </c>
      <c r="M151" s="72"/>
      <c r="N151" s="7"/>
    </row>
    <row r="152" spans="1:14" s="21" customFormat="1" ht="21.95" customHeight="1" outlineLevel="1" x14ac:dyDescent="0.25">
      <c r="A152" s="74" t="s">
        <v>171</v>
      </c>
      <c r="B152" s="72"/>
      <c r="C152" s="75"/>
      <c r="D152" s="75"/>
      <c r="E152" s="72"/>
      <c r="F152" s="76">
        <f>SUM(F139:F151)</f>
        <v>162594309</v>
      </c>
      <c r="G152" s="70"/>
      <c r="H152" s="76">
        <f>SUM(H139:H151)</f>
        <v>73994585</v>
      </c>
      <c r="I152" s="65"/>
      <c r="J152" s="76">
        <f>SUM(J139:J151)</f>
        <v>162594309</v>
      </c>
      <c r="K152" s="70"/>
      <c r="L152" s="76">
        <f>SUM(L139:L151)</f>
        <v>73994585</v>
      </c>
      <c r="M152" s="72"/>
      <c r="N152" s="7"/>
    </row>
    <row r="153" spans="1:14" s="21" customFormat="1" ht="21.95" customHeight="1" outlineLevel="1" x14ac:dyDescent="0.25">
      <c r="A153" s="15" t="s">
        <v>120</v>
      </c>
      <c r="B153" s="72"/>
      <c r="C153" s="75"/>
      <c r="D153" s="75"/>
      <c r="E153" s="72"/>
      <c r="F153" s="77"/>
      <c r="G153" s="77"/>
      <c r="H153" s="77"/>
      <c r="I153" s="65"/>
      <c r="J153" s="77"/>
      <c r="K153" s="77"/>
      <c r="L153" s="77"/>
      <c r="M153" s="72"/>
      <c r="N153" s="7"/>
    </row>
    <row r="154" spans="1:14" s="21" customFormat="1" ht="21.95" customHeight="1" outlineLevel="1" x14ac:dyDescent="0.25">
      <c r="A154" s="39" t="s">
        <v>106</v>
      </c>
      <c r="B154" s="72"/>
      <c r="C154" s="75"/>
      <c r="D154" s="75"/>
      <c r="E154" s="72"/>
      <c r="F154" s="70">
        <v>-2206566</v>
      </c>
      <c r="G154" s="70"/>
      <c r="H154" s="70">
        <v>-2891845</v>
      </c>
      <c r="I154" s="65"/>
      <c r="J154" s="70">
        <v>-2206566</v>
      </c>
      <c r="K154" s="70"/>
      <c r="L154" s="70">
        <v>-2891845</v>
      </c>
      <c r="M154" s="72"/>
      <c r="N154" s="7"/>
    </row>
    <row r="155" spans="1:14" s="21" customFormat="1" ht="21.95" customHeight="1" outlineLevel="1" x14ac:dyDescent="0.25">
      <c r="A155" s="8" t="s">
        <v>162</v>
      </c>
      <c r="B155" s="72"/>
      <c r="C155" s="75"/>
      <c r="D155" s="75"/>
      <c r="E155" s="72"/>
      <c r="F155" s="70">
        <v>-1654037</v>
      </c>
      <c r="G155" s="70"/>
      <c r="H155" s="70">
        <v>-150000</v>
      </c>
      <c r="I155" s="65"/>
      <c r="J155" s="70">
        <v>-1654037</v>
      </c>
      <c r="K155" s="70"/>
      <c r="L155" s="70">
        <v>-150000</v>
      </c>
      <c r="M155" s="72"/>
      <c r="N155" s="7"/>
    </row>
    <row r="156" spans="1:14" s="21" customFormat="1" ht="21.95" customHeight="1" outlineLevel="1" x14ac:dyDescent="0.25">
      <c r="A156" s="39" t="s">
        <v>105</v>
      </c>
      <c r="B156" s="16"/>
      <c r="C156" s="75"/>
      <c r="D156" s="75"/>
      <c r="E156" s="16"/>
      <c r="F156" s="70">
        <v>231030</v>
      </c>
      <c r="G156" s="70"/>
      <c r="H156" s="70">
        <v>475385</v>
      </c>
      <c r="I156" s="79"/>
      <c r="J156" s="70">
        <v>231030</v>
      </c>
      <c r="K156" s="70"/>
      <c r="L156" s="70">
        <v>475385</v>
      </c>
      <c r="M156" s="72"/>
      <c r="N156" s="7"/>
    </row>
    <row r="157" spans="1:14" s="21" customFormat="1" ht="21.95" customHeight="1" outlineLevel="1" x14ac:dyDescent="0.25">
      <c r="A157" s="39" t="s">
        <v>195</v>
      </c>
      <c r="B157" s="16"/>
      <c r="C157" s="75"/>
      <c r="D157" s="75"/>
      <c r="E157" s="16"/>
      <c r="F157" s="70">
        <v>30884500</v>
      </c>
      <c r="G157" s="70"/>
      <c r="H157" s="70">
        <v>0</v>
      </c>
      <c r="I157" s="79"/>
      <c r="J157" s="70">
        <v>30884500</v>
      </c>
      <c r="K157" s="70"/>
      <c r="L157" s="70">
        <v>0</v>
      </c>
      <c r="M157" s="72"/>
      <c r="N157" s="7"/>
    </row>
    <row r="158" spans="1:14" s="21" customFormat="1" ht="21.95" customHeight="1" outlineLevel="1" x14ac:dyDescent="0.25">
      <c r="A158" s="80" t="s">
        <v>191</v>
      </c>
      <c r="B158" s="72"/>
      <c r="C158" s="75"/>
      <c r="D158" s="75"/>
      <c r="E158" s="72"/>
      <c r="F158" s="76">
        <f>SUM(F154:F157)</f>
        <v>27254927</v>
      </c>
      <c r="G158" s="70"/>
      <c r="H158" s="76">
        <f>SUM(H154:H157)</f>
        <v>-2566460</v>
      </c>
      <c r="I158" s="65"/>
      <c r="J158" s="76">
        <f>SUM(J154:J157)</f>
        <v>27254927</v>
      </c>
      <c r="K158" s="70"/>
      <c r="L158" s="76">
        <f>SUM(L154:L157)</f>
        <v>-2566460</v>
      </c>
      <c r="M158" s="72"/>
      <c r="N158" s="7"/>
    </row>
    <row r="159" spans="1:14" s="21" customFormat="1" ht="21.95" customHeight="1" outlineLevel="1" x14ac:dyDescent="0.25">
      <c r="A159" s="15" t="s">
        <v>122</v>
      </c>
      <c r="B159" s="72"/>
      <c r="C159" s="75"/>
      <c r="D159" s="75"/>
      <c r="E159" s="72"/>
      <c r="F159" s="83"/>
      <c r="G159" s="70"/>
      <c r="H159" s="83"/>
      <c r="I159" s="65"/>
      <c r="J159" s="83"/>
      <c r="K159" s="70"/>
      <c r="L159" s="83"/>
      <c r="M159" s="78"/>
      <c r="N159" s="7"/>
    </row>
    <row r="160" spans="1:14" s="21" customFormat="1" ht="21.95" customHeight="1" outlineLevel="1" x14ac:dyDescent="0.25">
      <c r="A160" s="21" t="s">
        <v>163</v>
      </c>
      <c r="B160" s="72"/>
      <c r="C160" s="75"/>
      <c r="D160" s="75"/>
      <c r="E160" s="72"/>
      <c r="F160" s="81">
        <v>0</v>
      </c>
      <c r="G160" s="70"/>
      <c r="H160" s="70">
        <v>14980</v>
      </c>
      <c r="I160" s="65"/>
      <c r="J160" s="81">
        <v>0</v>
      </c>
      <c r="K160" s="70"/>
      <c r="L160" s="70">
        <v>14980</v>
      </c>
      <c r="M160" s="78"/>
      <c r="N160" s="7"/>
    </row>
    <row r="161" spans="1:14" s="21" customFormat="1" ht="21.95" customHeight="1" outlineLevel="1" x14ac:dyDescent="0.25">
      <c r="A161" s="39" t="s">
        <v>141</v>
      </c>
      <c r="B161" s="72"/>
      <c r="C161" s="75"/>
      <c r="D161" s="75"/>
      <c r="E161" s="72"/>
      <c r="F161" s="81">
        <v>-14709240</v>
      </c>
      <c r="G161" s="81"/>
      <c r="H161" s="70">
        <v>-5983019</v>
      </c>
      <c r="I161" s="65"/>
      <c r="J161" s="81">
        <v>-14709240</v>
      </c>
      <c r="K161" s="81"/>
      <c r="L161" s="70">
        <v>-5983019</v>
      </c>
      <c r="M161" s="72"/>
      <c r="N161" s="7"/>
    </row>
    <row r="162" spans="1:14" s="21" customFormat="1" ht="21.95" customHeight="1" outlineLevel="1" x14ac:dyDescent="0.25">
      <c r="A162" s="39" t="s">
        <v>95</v>
      </c>
      <c r="B162" s="72"/>
      <c r="C162" s="75"/>
      <c r="D162" s="75"/>
      <c r="E162" s="72"/>
      <c r="F162" s="96">
        <v>-44999449</v>
      </c>
      <c r="G162" s="81"/>
      <c r="H162" s="96">
        <v>-50999928</v>
      </c>
      <c r="I162" s="65"/>
      <c r="J162" s="96">
        <v>-44999449</v>
      </c>
      <c r="K162" s="81"/>
      <c r="L162" s="96">
        <v>-50999928</v>
      </c>
      <c r="M162" s="72"/>
      <c r="N162" s="7"/>
    </row>
    <row r="163" spans="1:14" s="21" customFormat="1" ht="21.95" customHeight="1" outlineLevel="1" x14ac:dyDescent="0.25">
      <c r="A163" s="80" t="s">
        <v>80</v>
      </c>
      <c r="B163" s="72"/>
      <c r="C163" s="75"/>
      <c r="D163" s="75"/>
      <c r="E163" s="72"/>
      <c r="F163" s="96">
        <f>SUM(F160:F162)</f>
        <v>-59708689</v>
      </c>
      <c r="G163" s="70"/>
      <c r="H163" s="96">
        <f>SUM(H160:H162)</f>
        <v>-56967967</v>
      </c>
      <c r="I163" s="65"/>
      <c r="J163" s="96">
        <f>SUM(J160:J162)</f>
        <v>-59708689</v>
      </c>
      <c r="K163" s="70"/>
      <c r="L163" s="96">
        <f>SUM(L160:L162)</f>
        <v>-56967967</v>
      </c>
      <c r="M163" s="72"/>
      <c r="N163" s="7"/>
    </row>
    <row r="164" spans="1:14" s="21" customFormat="1" ht="21.95" customHeight="1" outlineLevel="1" x14ac:dyDescent="0.25">
      <c r="A164" s="15" t="s">
        <v>136</v>
      </c>
      <c r="B164" s="72"/>
      <c r="C164" s="75"/>
      <c r="D164" s="75"/>
      <c r="E164" s="72"/>
      <c r="F164" s="96">
        <v>-91579</v>
      </c>
      <c r="G164" s="70"/>
      <c r="H164" s="96">
        <v>0</v>
      </c>
      <c r="I164" s="65"/>
      <c r="J164" s="96">
        <v>-91579</v>
      </c>
      <c r="K164" s="70"/>
      <c r="L164" s="96">
        <v>0</v>
      </c>
      <c r="M164" s="72"/>
      <c r="N164" s="7"/>
    </row>
    <row r="165" spans="1:14" s="21" customFormat="1" ht="21.95" customHeight="1" outlineLevel="1" x14ac:dyDescent="0.25">
      <c r="A165" s="15" t="s">
        <v>192</v>
      </c>
      <c r="B165" s="39"/>
      <c r="C165" s="39"/>
      <c r="D165" s="39"/>
      <c r="E165" s="39"/>
      <c r="F165" s="77">
        <f>+F158+F152+F163+F164</f>
        <v>130048968</v>
      </c>
      <c r="G165" s="77"/>
      <c r="H165" s="77">
        <f>+H158+H152+H163+H164</f>
        <v>14460158</v>
      </c>
      <c r="I165" s="77"/>
      <c r="J165" s="77">
        <f>+J158+J152+J163+J164</f>
        <v>130048968</v>
      </c>
      <c r="K165" s="77"/>
      <c r="L165" s="77">
        <f>+L158+L152+L163+L164</f>
        <v>14460158</v>
      </c>
      <c r="M165" s="72"/>
      <c r="N165" s="7"/>
    </row>
    <row r="166" spans="1:14" s="21" customFormat="1" ht="21.95" customHeight="1" outlineLevel="1" x14ac:dyDescent="0.25">
      <c r="A166" s="17" t="s">
        <v>131</v>
      </c>
      <c r="B166" s="39"/>
      <c r="C166" s="39"/>
      <c r="D166" s="39"/>
      <c r="E166" s="39"/>
      <c r="F166" s="77">
        <v>139646681</v>
      </c>
      <c r="G166" s="77"/>
      <c r="H166" s="66">
        <v>119443830</v>
      </c>
      <c r="I166" s="77"/>
      <c r="J166" s="77">
        <v>139646681</v>
      </c>
      <c r="K166" s="77"/>
      <c r="L166" s="66">
        <v>119443830</v>
      </c>
      <c r="M166" s="72"/>
      <c r="N166" s="7"/>
    </row>
    <row r="167" spans="1:14" s="21" customFormat="1" ht="21.95" customHeight="1" outlineLevel="1" thickBot="1" x14ac:dyDescent="0.3">
      <c r="A167" s="15" t="s">
        <v>130</v>
      </c>
      <c r="B167" s="39"/>
      <c r="C167" s="39"/>
      <c r="D167" s="39"/>
      <c r="E167" s="39"/>
      <c r="F167" s="82">
        <f>SUM(F165:F166)</f>
        <v>269695649</v>
      </c>
      <c r="G167" s="77"/>
      <c r="H167" s="82">
        <f>SUM(H165:H166)</f>
        <v>133903988</v>
      </c>
      <c r="I167" s="77"/>
      <c r="J167" s="82">
        <f>SUM(J165:J166)</f>
        <v>269695649</v>
      </c>
      <c r="K167" s="77"/>
      <c r="L167" s="82">
        <f>SUM(L165:L166)</f>
        <v>133903988</v>
      </c>
      <c r="M167" s="72"/>
      <c r="N167" s="7"/>
    </row>
    <row r="168" spans="1:14" s="21" customFormat="1" ht="21.95" customHeight="1" outlineLevel="1" thickTop="1" x14ac:dyDescent="0.25">
      <c r="B168" s="39"/>
      <c r="C168" s="39"/>
      <c r="D168" s="39"/>
      <c r="E168" s="39"/>
      <c r="F168" s="77"/>
      <c r="G168" s="77"/>
      <c r="H168" s="77"/>
      <c r="I168" s="77"/>
      <c r="J168" s="77"/>
      <c r="K168" s="77"/>
      <c r="L168" s="77"/>
      <c r="M168" s="16"/>
      <c r="N168" s="7"/>
    </row>
    <row r="169" spans="1:14" s="21" customFormat="1" ht="21.95" customHeight="1" outlineLevel="1" x14ac:dyDescent="0.25">
      <c r="A169" s="30" t="s">
        <v>12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72"/>
      <c r="N169" s="7"/>
    </row>
    <row r="170" spans="1:14" s="21" customFormat="1" ht="21.95" customHeight="1" outlineLevel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72"/>
      <c r="N170" s="7"/>
    </row>
    <row r="171" spans="1:14" s="21" customFormat="1" ht="21.95" customHeight="1" outlineLevel="1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72"/>
      <c r="N171" s="7"/>
    </row>
    <row r="172" spans="1:14" ht="21.95" customHeight="1" x14ac:dyDescent="0.25"/>
  </sheetData>
  <mergeCells count="22">
    <mergeCell ref="A138:E138"/>
    <mergeCell ref="A131:H131"/>
    <mergeCell ref="A133:H133"/>
    <mergeCell ref="F134:H134"/>
    <mergeCell ref="J134:L134"/>
    <mergeCell ref="A65:L65"/>
    <mergeCell ref="A105:L105"/>
    <mergeCell ref="A130:L130"/>
    <mergeCell ref="A68:H68"/>
    <mergeCell ref="F69:H69"/>
    <mergeCell ref="J69:L69"/>
    <mergeCell ref="A108:H108"/>
    <mergeCell ref="F109:H109"/>
    <mergeCell ref="J109:L109"/>
    <mergeCell ref="A43:H43"/>
    <mergeCell ref="F44:H44"/>
    <mergeCell ref="J44:L44"/>
    <mergeCell ref="A1:L1"/>
    <mergeCell ref="A4:H4"/>
    <mergeCell ref="F5:H5"/>
    <mergeCell ref="J5:L5"/>
    <mergeCell ref="A40:L40"/>
  </mergeCells>
  <printOptions horizontalCentered="1"/>
  <pageMargins left="0.70866141732283505" right="0.511811023622047" top="0.70866141732283505" bottom="0" header="0.31496062992126" footer="0.31496062992126"/>
  <pageSetup paperSize="9" scale="80" orientation="portrait" r:id="rId1"/>
  <rowBreaks count="4" manualBreakCount="4">
    <brk id="39" max="16383" man="1"/>
    <brk id="64" max="16383" man="1"/>
    <brk id="104" max="11" man="1"/>
    <brk id="129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7"/>
  <sheetViews>
    <sheetView showGridLines="0" view="pageBreakPreview" topLeftCell="A25" zoomScale="70" zoomScaleNormal="85" zoomScaleSheetLayoutView="70" workbookViewId="0">
      <selection activeCell="U37" sqref="U37"/>
    </sheetView>
  </sheetViews>
  <sheetFormatPr defaultColWidth="9" defaultRowHeight="23.1" customHeight="1" x14ac:dyDescent="0.25"/>
  <cols>
    <col min="1" max="1" width="38" style="8" customWidth="1"/>
    <col min="2" max="2" width="4.25" style="8" customWidth="1"/>
    <col min="3" max="3" width="1.375" style="8" customWidth="1"/>
    <col min="4" max="4" width="14.375" style="8" customWidth="1"/>
    <col min="5" max="5" width="0.875" style="8" customWidth="1"/>
    <col min="6" max="6" width="14.375" style="8" customWidth="1"/>
    <col min="7" max="7" width="0.875" style="8" customWidth="1"/>
    <col min="8" max="8" width="14.375" style="8" customWidth="1"/>
    <col min="9" max="9" width="0.875" style="8" customWidth="1"/>
    <col min="10" max="10" width="14.375" style="8" customWidth="1"/>
    <col min="11" max="11" width="0.875" style="8" customWidth="1"/>
    <col min="12" max="12" width="14.375" style="8" customWidth="1"/>
    <col min="13" max="13" width="0.875" style="8" customWidth="1"/>
    <col min="14" max="14" width="14.375" style="8" customWidth="1"/>
    <col min="15" max="15" width="0.875" style="8" customWidth="1"/>
    <col min="16" max="16" width="14.375" style="8" customWidth="1"/>
    <col min="17" max="17" width="0.875" style="8" customWidth="1"/>
    <col min="18" max="18" width="14.375" style="8" customWidth="1"/>
    <col min="19" max="19" width="0.875" style="8" customWidth="1"/>
    <col min="20" max="20" width="14.375" style="8" customWidth="1"/>
    <col min="21" max="16384" width="9" style="8"/>
  </cols>
  <sheetData>
    <row r="1" spans="1:20" ht="23.1" customHeight="1" x14ac:dyDescent="0.25">
      <c r="A1" s="115" t="s">
        <v>161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20" ht="23.1" customHeight="1" x14ac:dyDescent="0.25">
      <c r="A2" s="111" t="s">
        <v>42</v>
      </c>
      <c r="B2" s="111"/>
      <c r="C2" s="111"/>
      <c r="D2" s="111"/>
      <c r="E2" s="111"/>
      <c r="F2" s="111"/>
      <c r="G2" s="15"/>
      <c r="H2" s="20"/>
      <c r="I2" s="15"/>
      <c r="J2" s="20"/>
      <c r="K2" s="15"/>
      <c r="L2" s="20"/>
      <c r="M2" s="15"/>
      <c r="N2" s="20"/>
      <c r="O2" s="15"/>
      <c r="P2" s="20"/>
      <c r="Q2" s="15"/>
      <c r="R2" s="20"/>
      <c r="S2" s="15"/>
      <c r="T2" s="20"/>
    </row>
    <row r="3" spans="1:20" ht="23.1" customHeight="1" x14ac:dyDescent="0.25">
      <c r="A3" s="84" t="s">
        <v>64</v>
      </c>
      <c r="B3" s="84"/>
      <c r="C3" s="80"/>
      <c r="D3" s="84"/>
      <c r="E3" s="80"/>
      <c r="F3" s="84"/>
      <c r="G3" s="80"/>
      <c r="I3" s="80"/>
      <c r="K3" s="80"/>
      <c r="M3" s="80"/>
      <c r="N3" s="84"/>
      <c r="O3" s="80"/>
      <c r="P3" s="84"/>
      <c r="Q3" s="80"/>
      <c r="R3" s="84"/>
      <c r="S3" s="80"/>
    </row>
    <row r="4" spans="1:20" ht="23.1" customHeight="1" x14ac:dyDescent="0.25">
      <c r="A4" s="111" t="s">
        <v>180</v>
      </c>
      <c r="B4" s="111"/>
      <c r="C4" s="111"/>
      <c r="D4" s="111"/>
      <c r="E4" s="111"/>
      <c r="F4" s="111"/>
      <c r="G4" s="111"/>
      <c r="H4" s="111"/>
      <c r="I4" s="111"/>
      <c r="J4" s="84"/>
      <c r="K4" s="80"/>
      <c r="L4" s="84"/>
      <c r="M4" s="80"/>
      <c r="N4" s="84"/>
      <c r="O4" s="80"/>
      <c r="P4" s="84"/>
      <c r="Q4" s="80"/>
      <c r="R4" s="84"/>
      <c r="S4" s="80"/>
      <c r="T4" s="84"/>
    </row>
    <row r="5" spans="1:20" ht="23.1" customHeight="1" x14ac:dyDescent="0.25">
      <c r="A5" s="100"/>
      <c r="B5" s="100"/>
      <c r="C5" s="100"/>
      <c r="D5" s="100"/>
      <c r="E5" s="100"/>
      <c r="F5" s="100"/>
      <c r="G5" s="80"/>
      <c r="H5" s="104"/>
      <c r="I5" s="80"/>
      <c r="J5" s="104"/>
      <c r="K5" s="80"/>
      <c r="L5" s="104"/>
      <c r="M5" s="80"/>
      <c r="N5" s="84"/>
      <c r="O5" s="80"/>
      <c r="P5" s="84"/>
      <c r="Q5" s="80"/>
      <c r="R5" s="84"/>
      <c r="S5" s="80"/>
      <c r="T5" s="104" t="s">
        <v>43</v>
      </c>
    </row>
    <row r="6" spans="1:20" ht="23.1" customHeight="1" x14ac:dyDescent="0.25">
      <c r="A6" s="100"/>
      <c r="B6" s="100"/>
      <c r="C6" s="100"/>
      <c r="D6" s="119" t="s">
        <v>76</v>
      </c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</row>
    <row r="7" spans="1:20" ht="23.1" customHeight="1" x14ac:dyDescent="0.25">
      <c r="A7" s="100"/>
      <c r="B7" s="100"/>
      <c r="C7" s="100"/>
      <c r="D7" s="16"/>
      <c r="E7" s="16"/>
      <c r="F7" s="16"/>
      <c r="G7" s="16"/>
      <c r="H7" s="16"/>
      <c r="I7" s="16"/>
      <c r="J7" s="16"/>
      <c r="K7" s="16"/>
      <c r="L7" s="16"/>
      <c r="M7" s="121" t="s">
        <v>61</v>
      </c>
      <c r="N7" s="121"/>
      <c r="O7" s="121"/>
      <c r="P7" s="121"/>
      <c r="Q7" s="121"/>
      <c r="R7" s="121"/>
      <c r="S7" s="16"/>
      <c r="T7" s="16"/>
    </row>
    <row r="8" spans="1:20" ht="23.1" customHeight="1" x14ac:dyDescent="0.25">
      <c r="A8" s="85"/>
      <c r="B8" s="85"/>
      <c r="C8" s="75"/>
      <c r="D8" s="85"/>
      <c r="E8" s="75"/>
      <c r="F8" s="85"/>
      <c r="G8" s="75"/>
      <c r="H8" s="85"/>
      <c r="I8" s="75"/>
      <c r="J8" s="85"/>
      <c r="K8" s="75"/>
      <c r="L8" s="85"/>
      <c r="M8" s="75"/>
      <c r="N8" s="75" t="s">
        <v>112</v>
      </c>
      <c r="O8" s="75"/>
      <c r="P8" s="75" t="s">
        <v>123</v>
      </c>
      <c r="Q8" s="75"/>
      <c r="S8" s="75"/>
    </row>
    <row r="9" spans="1:20" ht="23.1" customHeight="1" x14ac:dyDescent="0.25">
      <c r="A9" s="86"/>
      <c r="B9" s="86"/>
      <c r="C9" s="39"/>
      <c r="D9" s="85"/>
      <c r="E9" s="39"/>
      <c r="G9" s="39"/>
      <c r="H9" s="120" t="s">
        <v>26</v>
      </c>
      <c r="I9" s="120"/>
      <c r="J9" s="120"/>
      <c r="K9" s="120"/>
      <c r="L9" s="120"/>
      <c r="M9" s="39"/>
      <c r="N9" s="75" t="s">
        <v>113</v>
      </c>
      <c r="O9" s="39"/>
      <c r="P9" s="85" t="s">
        <v>83</v>
      </c>
      <c r="Q9" s="39"/>
      <c r="R9" s="85" t="s">
        <v>44</v>
      </c>
      <c r="S9" s="39"/>
      <c r="T9" s="85"/>
    </row>
    <row r="10" spans="1:20" s="85" customFormat="1" ht="23.1" customHeight="1" x14ac:dyDescent="0.25">
      <c r="A10" s="86"/>
      <c r="B10" s="86"/>
      <c r="C10" s="75"/>
      <c r="D10" s="85" t="s">
        <v>45</v>
      </c>
      <c r="E10" s="75"/>
      <c r="F10" s="85" t="s">
        <v>46</v>
      </c>
      <c r="G10" s="75"/>
      <c r="H10" s="118" t="s">
        <v>47</v>
      </c>
      <c r="I10" s="118"/>
      <c r="J10" s="118"/>
      <c r="K10" s="118"/>
      <c r="L10" s="75"/>
      <c r="M10" s="75"/>
      <c r="N10" s="75" t="s">
        <v>114</v>
      </c>
      <c r="O10" s="75"/>
      <c r="P10" s="85" t="s">
        <v>69</v>
      </c>
      <c r="Q10" s="75"/>
      <c r="R10" s="85" t="s">
        <v>48</v>
      </c>
      <c r="S10" s="75"/>
    </row>
    <row r="11" spans="1:20" s="85" customFormat="1" ht="23.1" customHeight="1" x14ac:dyDescent="0.25">
      <c r="A11" s="86"/>
      <c r="B11" s="75"/>
      <c r="C11" s="75"/>
      <c r="D11" s="107" t="s">
        <v>49</v>
      </c>
      <c r="E11" s="75"/>
      <c r="F11" s="107" t="s">
        <v>50</v>
      </c>
      <c r="G11" s="75"/>
      <c r="H11" s="107" t="s">
        <v>51</v>
      </c>
      <c r="I11" s="75"/>
      <c r="J11" s="107" t="s">
        <v>52</v>
      </c>
      <c r="K11" s="75"/>
      <c r="L11" s="107" t="s">
        <v>53</v>
      </c>
      <c r="M11" s="75"/>
      <c r="N11" s="107" t="s">
        <v>115</v>
      </c>
      <c r="O11" s="75"/>
      <c r="P11" s="107" t="s">
        <v>156</v>
      </c>
      <c r="Q11" s="75"/>
      <c r="R11" s="107" t="s">
        <v>21</v>
      </c>
      <c r="S11" s="75"/>
      <c r="T11" s="107" t="s">
        <v>44</v>
      </c>
    </row>
    <row r="12" spans="1:20" ht="23.1" customHeight="1" x14ac:dyDescent="0.25">
      <c r="A12" s="97" t="s">
        <v>125</v>
      </c>
      <c r="B12" s="74"/>
      <c r="C12" s="39"/>
      <c r="D12" s="9">
        <v>340000000</v>
      </c>
      <c r="E12" s="9"/>
      <c r="F12" s="9">
        <v>647260093</v>
      </c>
      <c r="G12" s="9"/>
      <c r="H12" s="9">
        <v>34000000</v>
      </c>
      <c r="I12" s="9"/>
      <c r="J12" s="9">
        <v>20000000</v>
      </c>
      <c r="K12" s="9"/>
      <c r="L12" s="9">
        <v>1084314951</v>
      </c>
      <c r="M12" s="9"/>
      <c r="N12" s="9">
        <v>-2602653</v>
      </c>
      <c r="O12" s="9"/>
      <c r="P12" s="9">
        <v>-15797649</v>
      </c>
      <c r="Q12" s="9"/>
      <c r="R12" s="9">
        <f>SUM(M12:P12)</f>
        <v>-18400302</v>
      </c>
      <c r="S12" s="9"/>
      <c r="T12" s="9">
        <f>SUM(D12:L12,R12)</f>
        <v>2107174742</v>
      </c>
    </row>
    <row r="13" spans="1:20" ht="23.1" customHeight="1" x14ac:dyDescent="0.25">
      <c r="A13" s="98" t="s">
        <v>184</v>
      </c>
      <c r="B13" s="74"/>
      <c r="C13" s="39"/>
      <c r="D13" s="9">
        <v>10000000</v>
      </c>
      <c r="E13" s="9"/>
      <c r="F13" s="9">
        <v>14980</v>
      </c>
      <c r="G13" s="9"/>
      <c r="H13" s="9">
        <v>0</v>
      </c>
      <c r="I13" s="9"/>
      <c r="J13" s="9">
        <v>0</v>
      </c>
      <c r="K13" s="9"/>
      <c r="L13" s="9">
        <v>0</v>
      </c>
      <c r="M13" s="9"/>
      <c r="N13" s="9">
        <v>0</v>
      </c>
      <c r="O13" s="9"/>
      <c r="P13" s="9">
        <v>0</v>
      </c>
      <c r="Q13" s="9"/>
      <c r="R13" s="9">
        <f>SUM(M13:P13)</f>
        <v>0</v>
      </c>
      <c r="S13" s="9"/>
      <c r="T13" s="9">
        <f>SUM(D13:L13,R13)</f>
        <v>10014980</v>
      </c>
    </row>
    <row r="14" spans="1:20" ht="23.1" customHeight="1" x14ac:dyDescent="0.25">
      <c r="A14" s="98" t="s">
        <v>169</v>
      </c>
      <c r="B14" s="74"/>
      <c r="C14" s="39"/>
      <c r="D14" s="9">
        <v>0</v>
      </c>
      <c r="E14" s="9"/>
      <c r="F14" s="9">
        <v>0</v>
      </c>
      <c r="G14" s="9"/>
      <c r="H14" s="9">
        <v>0</v>
      </c>
      <c r="I14" s="9"/>
      <c r="J14" s="9">
        <v>0</v>
      </c>
      <c r="K14" s="9"/>
      <c r="L14" s="9">
        <v>-60999928</v>
      </c>
      <c r="M14" s="9"/>
      <c r="N14" s="9">
        <v>0</v>
      </c>
      <c r="O14" s="9"/>
      <c r="P14" s="9">
        <v>0</v>
      </c>
      <c r="Q14" s="9"/>
      <c r="R14" s="9">
        <f>SUM(M14:P14)</f>
        <v>0</v>
      </c>
      <c r="S14" s="9"/>
      <c r="T14" s="9">
        <f>SUM(D14:L14,R14)</f>
        <v>-60999928</v>
      </c>
    </row>
    <row r="15" spans="1:20" ht="23.1" customHeight="1" x14ac:dyDescent="0.25">
      <c r="A15" s="98" t="s">
        <v>164</v>
      </c>
      <c r="B15" s="86"/>
      <c r="C15" s="39"/>
      <c r="D15" s="9">
        <v>0</v>
      </c>
      <c r="E15" s="9"/>
      <c r="F15" s="9">
        <v>0</v>
      </c>
      <c r="G15" s="9"/>
      <c r="H15" s="9">
        <v>0</v>
      </c>
      <c r="I15" s="9"/>
      <c r="J15" s="9">
        <v>0</v>
      </c>
      <c r="K15" s="9"/>
      <c r="L15" s="9">
        <v>12323609</v>
      </c>
      <c r="M15" s="9"/>
      <c r="N15" s="9">
        <v>0</v>
      </c>
      <c r="O15" s="9"/>
      <c r="P15" s="9">
        <v>0</v>
      </c>
      <c r="Q15" s="9"/>
      <c r="R15" s="9">
        <f>SUM(M15:P15)</f>
        <v>0</v>
      </c>
      <c r="S15" s="9"/>
      <c r="T15" s="9">
        <f>SUM(D15:L15,R15)</f>
        <v>12323609</v>
      </c>
    </row>
    <row r="16" spans="1:20" ht="23.1" customHeight="1" x14ac:dyDescent="0.25">
      <c r="A16" s="98" t="s">
        <v>129</v>
      </c>
      <c r="B16" s="86"/>
      <c r="C16" s="39"/>
      <c r="D16" s="9">
        <v>0</v>
      </c>
      <c r="E16" s="9"/>
      <c r="F16" s="9">
        <v>0</v>
      </c>
      <c r="G16" s="9"/>
      <c r="H16" s="9">
        <v>0</v>
      </c>
      <c r="I16" s="9"/>
      <c r="J16" s="9">
        <v>0</v>
      </c>
      <c r="K16" s="9"/>
      <c r="L16" s="9">
        <v>0</v>
      </c>
      <c r="M16" s="9"/>
      <c r="N16" s="9">
        <v>-2295145</v>
      </c>
      <c r="O16" s="9"/>
      <c r="P16" s="9">
        <v>34229208</v>
      </c>
      <c r="Q16" s="9"/>
      <c r="R16" s="9">
        <f>SUM(M16:P16)</f>
        <v>31934063</v>
      </c>
      <c r="S16" s="9"/>
      <c r="T16" s="9">
        <f>SUM(D16:L16,R16)</f>
        <v>31934063</v>
      </c>
    </row>
    <row r="17" spans="1:21" ht="23.1" customHeight="1" thickBot="1" x14ac:dyDescent="0.3">
      <c r="A17" s="97" t="s">
        <v>181</v>
      </c>
      <c r="B17" s="87"/>
      <c r="C17" s="39"/>
      <c r="D17" s="18">
        <f>SUM(D12:D16)</f>
        <v>350000000</v>
      </c>
      <c r="E17" s="9"/>
      <c r="F17" s="18">
        <f>SUM(F12:F16)</f>
        <v>647275073</v>
      </c>
      <c r="G17" s="9"/>
      <c r="H17" s="18">
        <f>SUM(H12:H16)</f>
        <v>34000000</v>
      </c>
      <c r="I17" s="9"/>
      <c r="J17" s="18">
        <f>SUM(J12:J16)</f>
        <v>20000000</v>
      </c>
      <c r="K17" s="9"/>
      <c r="L17" s="18">
        <f>SUM(L12:L16)</f>
        <v>1035638632</v>
      </c>
      <c r="M17" s="9"/>
      <c r="N17" s="18">
        <f>SUM(N12:N16)</f>
        <v>-4897798</v>
      </c>
      <c r="O17" s="9"/>
      <c r="P17" s="18">
        <f>SUM(P12:P16)</f>
        <v>18431559</v>
      </c>
      <c r="Q17" s="9"/>
      <c r="R17" s="18">
        <f>SUM(R12:R16)</f>
        <v>13533761</v>
      </c>
      <c r="S17" s="9"/>
      <c r="T17" s="18">
        <f>SUM(T12:T16)</f>
        <v>2100447466</v>
      </c>
    </row>
    <row r="18" spans="1:21" ht="23.1" customHeight="1" thickTop="1" x14ac:dyDescent="0.25">
      <c r="A18" s="86"/>
      <c r="B18" s="86"/>
      <c r="C18" s="3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</row>
    <row r="19" spans="1:21" ht="23.1" customHeight="1" x14ac:dyDescent="0.25">
      <c r="A19" s="87" t="s">
        <v>132</v>
      </c>
      <c r="B19" s="87"/>
      <c r="C19" s="39"/>
      <c r="D19" s="9">
        <v>350000000</v>
      </c>
      <c r="E19" s="9"/>
      <c r="F19" s="9">
        <v>647275073</v>
      </c>
      <c r="G19" s="9"/>
      <c r="H19" s="9">
        <v>35000000</v>
      </c>
      <c r="I19" s="9"/>
      <c r="J19" s="9">
        <v>20000000</v>
      </c>
      <c r="K19" s="9"/>
      <c r="L19" s="9">
        <v>1047820233</v>
      </c>
      <c r="M19" s="9"/>
      <c r="N19" s="9">
        <v>-5349436</v>
      </c>
      <c r="O19" s="9"/>
      <c r="P19" s="9">
        <v>-28259002</v>
      </c>
      <c r="Q19" s="9"/>
      <c r="R19" s="9">
        <f>SUM(M19:P19)</f>
        <v>-33608438</v>
      </c>
      <c r="S19" s="9"/>
      <c r="T19" s="9">
        <f>SUM(D19:L19,R19)</f>
        <v>2066486868</v>
      </c>
    </row>
    <row r="20" spans="1:21" ht="23.1" customHeight="1" x14ac:dyDescent="0.25">
      <c r="A20" s="86" t="s">
        <v>155</v>
      </c>
      <c r="B20" s="93"/>
      <c r="C20" s="39"/>
      <c r="D20" s="33">
        <v>0</v>
      </c>
      <c r="E20" s="9"/>
      <c r="F20" s="33">
        <v>0</v>
      </c>
      <c r="G20" s="9"/>
      <c r="H20" s="33">
        <v>0</v>
      </c>
      <c r="I20" s="9"/>
      <c r="J20" s="33">
        <v>0</v>
      </c>
      <c r="K20" s="9"/>
      <c r="L20" s="33">
        <v>-20430043</v>
      </c>
      <c r="M20" s="9"/>
      <c r="N20" s="33">
        <v>0</v>
      </c>
      <c r="O20" s="9"/>
      <c r="P20" s="33">
        <v>104105085</v>
      </c>
      <c r="Q20" s="9"/>
      <c r="R20" s="33">
        <f>SUM(M20:P20)</f>
        <v>104105085</v>
      </c>
      <c r="S20" s="9"/>
      <c r="T20" s="33">
        <f t="shared" ref="T20:T24" si="0">SUM(D20:L20,R20)</f>
        <v>83675042</v>
      </c>
    </row>
    <row r="21" spans="1:21" ht="23.1" customHeight="1" x14ac:dyDescent="0.25">
      <c r="A21" s="87" t="s">
        <v>142</v>
      </c>
      <c r="B21" s="94"/>
      <c r="C21" s="39"/>
      <c r="D21" s="9">
        <f>SUM(D19:D20)</f>
        <v>350000000</v>
      </c>
      <c r="E21" s="9"/>
      <c r="F21" s="9">
        <f>SUM(F19:F20)</f>
        <v>647275073</v>
      </c>
      <c r="G21" s="9"/>
      <c r="H21" s="9">
        <f>SUM(H19:H20)</f>
        <v>35000000</v>
      </c>
      <c r="I21" s="9"/>
      <c r="J21" s="9">
        <f>SUM(J19:J20)</f>
        <v>20000000</v>
      </c>
      <c r="K21" s="9"/>
      <c r="L21" s="9">
        <f>SUM(L19:L20)</f>
        <v>1027390190</v>
      </c>
      <c r="M21" s="9"/>
      <c r="N21" s="9">
        <f>SUM(N19:N20)</f>
        <v>-5349436</v>
      </c>
      <c r="O21" s="9"/>
      <c r="P21" s="9">
        <f>SUM(P19:P20)</f>
        <v>75846083</v>
      </c>
      <c r="Q21" s="9"/>
      <c r="R21" s="9">
        <f>SUM(N21:P21)</f>
        <v>70496647</v>
      </c>
      <c r="S21" s="9"/>
      <c r="T21" s="9">
        <f>SUM(D21:L21,R21)</f>
        <v>2150161910</v>
      </c>
    </row>
    <row r="22" spans="1:21" ht="23.1" customHeight="1" x14ac:dyDescent="0.25">
      <c r="A22" s="86" t="s">
        <v>169</v>
      </c>
      <c r="B22" s="94"/>
      <c r="C22" s="39"/>
      <c r="D22" s="9">
        <v>0</v>
      </c>
      <c r="E22" s="9"/>
      <c r="F22" s="9">
        <v>0</v>
      </c>
      <c r="G22" s="9">
        <v>0</v>
      </c>
      <c r="H22" s="9">
        <v>0</v>
      </c>
      <c r="I22" s="9"/>
      <c r="J22" s="9">
        <v>0</v>
      </c>
      <c r="K22" s="9"/>
      <c r="L22" s="9">
        <f>'sce-com'!M22</f>
        <v>-44999449</v>
      </c>
      <c r="M22" s="9"/>
      <c r="N22" s="9">
        <v>0</v>
      </c>
      <c r="O22" s="9"/>
      <c r="P22" s="9">
        <v>0</v>
      </c>
      <c r="Q22" s="9"/>
      <c r="R22" s="9">
        <f>SUM(M22:P22)</f>
        <v>0</v>
      </c>
      <c r="S22" s="9"/>
      <c r="T22" s="9">
        <f t="shared" si="0"/>
        <v>-44999449</v>
      </c>
    </row>
    <row r="23" spans="1:21" ht="23.1" customHeight="1" x14ac:dyDescent="0.25">
      <c r="A23" s="86" t="s">
        <v>164</v>
      </c>
      <c r="B23" s="86"/>
      <c r="C23" s="39"/>
      <c r="D23" s="9">
        <v>0</v>
      </c>
      <c r="E23" s="9"/>
      <c r="F23" s="9">
        <v>0</v>
      </c>
      <c r="G23" s="9"/>
      <c r="H23" s="9">
        <v>0</v>
      </c>
      <c r="I23" s="9"/>
      <c r="J23" s="9">
        <v>0</v>
      </c>
      <c r="K23" s="9"/>
      <c r="L23" s="9">
        <f>'PL&amp;CF'!F99</f>
        <v>33009521</v>
      </c>
      <c r="M23" s="9"/>
      <c r="N23" s="9">
        <v>0</v>
      </c>
      <c r="O23" s="9"/>
      <c r="P23" s="9">
        <v>0</v>
      </c>
      <c r="Q23" s="9"/>
      <c r="R23" s="9">
        <f>SUM(M23:P23)</f>
        <v>0</v>
      </c>
      <c r="S23" s="9"/>
      <c r="T23" s="9">
        <f t="shared" si="0"/>
        <v>33009521</v>
      </c>
      <c r="U23" s="39"/>
    </row>
    <row r="24" spans="1:21" ht="23.1" customHeight="1" x14ac:dyDescent="0.25">
      <c r="A24" s="86" t="s">
        <v>129</v>
      </c>
      <c r="B24" s="86"/>
      <c r="C24" s="39"/>
      <c r="D24" s="9">
        <v>0</v>
      </c>
      <c r="E24" s="9"/>
      <c r="F24" s="9">
        <v>0</v>
      </c>
      <c r="G24" s="9"/>
      <c r="H24" s="9">
        <v>0</v>
      </c>
      <c r="I24" s="9"/>
      <c r="J24" s="9">
        <v>0</v>
      </c>
      <c r="K24" s="9"/>
      <c r="L24" s="9">
        <v>0</v>
      </c>
      <c r="M24" s="9"/>
      <c r="N24" s="9">
        <f>+'PL&amp;CF'!F124-'PL&amp;CF'!J124</f>
        <v>256378</v>
      </c>
      <c r="O24" s="9"/>
      <c r="P24" s="9">
        <f>'PL&amp;CF'!J124</f>
        <v>-85663609</v>
      </c>
      <c r="Q24" s="9"/>
      <c r="R24" s="9">
        <f>SUM(M24:P24)</f>
        <v>-85407231</v>
      </c>
      <c r="S24" s="9"/>
      <c r="T24" s="9">
        <f t="shared" si="0"/>
        <v>-85407231</v>
      </c>
    </row>
    <row r="25" spans="1:21" ht="23.1" customHeight="1" thickBot="1" x14ac:dyDescent="0.3">
      <c r="A25" s="97" t="s">
        <v>182</v>
      </c>
      <c r="B25" s="87"/>
      <c r="C25" s="39"/>
      <c r="D25" s="18">
        <f>SUM(D21:D24)</f>
        <v>350000000</v>
      </c>
      <c r="E25" s="9"/>
      <c r="F25" s="18">
        <f>SUM(F21:F24)</f>
        <v>647275073</v>
      </c>
      <c r="G25" s="9"/>
      <c r="H25" s="18">
        <f>SUM(H21:H24)</f>
        <v>35000000</v>
      </c>
      <c r="I25" s="9"/>
      <c r="J25" s="18">
        <f>SUM(J21:J24)</f>
        <v>20000000</v>
      </c>
      <c r="K25" s="9"/>
      <c r="L25" s="18">
        <f>SUM(L21:L24)</f>
        <v>1015400262</v>
      </c>
      <c r="M25" s="9"/>
      <c r="N25" s="18">
        <f>SUM(N21:N24)</f>
        <v>-5093058</v>
      </c>
      <c r="O25" s="9"/>
      <c r="P25" s="18">
        <f>SUM(P21:P24)</f>
        <v>-9817526</v>
      </c>
      <c r="Q25" s="9"/>
      <c r="R25" s="18">
        <f>SUM(R21:R24)</f>
        <v>-14910584</v>
      </c>
      <c r="S25" s="9"/>
      <c r="T25" s="18">
        <f>SUM(T21:T24)</f>
        <v>2052764751</v>
      </c>
    </row>
    <row r="26" spans="1:21" ht="23.1" customHeight="1" thickTop="1" x14ac:dyDescent="0.25">
      <c r="A26" s="86"/>
      <c r="B26" s="86"/>
      <c r="C26" s="3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  <c r="S26" s="9"/>
      <c r="T26" s="10"/>
    </row>
    <row r="27" spans="1:21" ht="23.1" customHeight="1" x14ac:dyDescent="0.25">
      <c r="A27" s="86" t="s">
        <v>12</v>
      </c>
      <c r="B27" s="86"/>
      <c r="C27" s="39"/>
      <c r="D27" s="10"/>
      <c r="E27" s="39"/>
      <c r="F27" s="10"/>
      <c r="G27" s="39"/>
      <c r="H27" s="10"/>
      <c r="I27" s="39"/>
      <c r="J27" s="10"/>
      <c r="K27" s="39"/>
      <c r="L27" s="10"/>
      <c r="M27" s="39"/>
      <c r="N27" s="10"/>
      <c r="O27" s="39"/>
      <c r="P27" s="10"/>
      <c r="Q27" s="39"/>
      <c r="R27" s="10"/>
      <c r="S27" s="39"/>
      <c r="T27" s="10"/>
    </row>
  </sheetData>
  <mergeCells count="7">
    <mergeCell ref="A1:T1"/>
    <mergeCell ref="H10:K10"/>
    <mergeCell ref="A2:F2"/>
    <mergeCell ref="D6:T6"/>
    <mergeCell ref="H9:L9"/>
    <mergeCell ref="M7:R7"/>
    <mergeCell ref="A4:I4"/>
  </mergeCells>
  <printOptions horizontalCentered="1"/>
  <pageMargins left="0.4" right="0.25" top="0.90551181102362199" bottom="0" header="0.31496062992126" footer="0.31496062992126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showGridLines="0" view="pageBreakPreview" topLeftCell="A16" zoomScale="70" zoomScaleNormal="70" zoomScaleSheetLayoutView="70" workbookViewId="0">
      <selection activeCell="W27" sqref="W27"/>
    </sheetView>
  </sheetViews>
  <sheetFormatPr defaultColWidth="9" defaultRowHeight="23.1" customHeight="1" x14ac:dyDescent="0.25"/>
  <cols>
    <col min="1" max="1" width="29" style="8" customWidth="1"/>
    <col min="2" max="2" width="7.375" style="8" customWidth="1"/>
    <col min="3" max="3" width="8" style="8" customWidth="1"/>
    <col min="4" max="4" width="1" style="8" customWidth="1"/>
    <col min="5" max="5" width="14" style="8" customWidth="1"/>
    <col min="6" max="6" width="1.375" style="8" customWidth="1"/>
    <col min="7" max="7" width="14" style="8" customWidth="1"/>
    <col min="8" max="8" width="1.375" style="8" customWidth="1"/>
    <col min="9" max="9" width="14" style="8" customWidth="1"/>
    <col min="10" max="10" width="1.375" style="8" customWidth="1"/>
    <col min="11" max="11" width="14" style="8" customWidth="1"/>
    <col min="12" max="12" width="1.375" style="8" customWidth="1"/>
    <col min="13" max="13" width="14" style="8" customWidth="1"/>
    <col min="14" max="14" width="1.375" style="8" customWidth="1"/>
    <col min="15" max="15" width="16.875" style="8" customWidth="1"/>
    <col min="16" max="16" width="1.375" style="8" customWidth="1"/>
    <col min="17" max="17" width="14" style="8" customWidth="1"/>
    <col min="18" max="16384" width="9" style="8"/>
  </cols>
  <sheetData>
    <row r="1" spans="1:17" ht="23.1" customHeight="1" x14ac:dyDescent="0.25">
      <c r="A1" s="115" t="s">
        <v>161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7" ht="23.1" customHeight="1" x14ac:dyDescent="0.25">
      <c r="A2" s="111" t="s">
        <v>42</v>
      </c>
      <c r="B2" s="111"/>
      <c r="C2" s="111"/>
      <c r="D2" s="111"/>
      <c r="E2" s="111"/>
      <c r="F2" s="111"/>
      <c r="G2" s="111"/>
      <c r="H2" s="100"/>
      <c r="I2" s="20"/>
      <c r="J2" s="20"/>
      <c r="K2" s="20"/>
      <c r="L2" s="15"/>
      <c r="M2" s="20"/>
      <c r="N2" s="15"/>
      <c r="O2" s="20"/>
      <c r="P2" s="15"/>
      <c r="Q2" s="20"/>
    </row>
    <row r="3" spans="1:17" ht="23.1" customHeight="1" x14ac:dyDescent="0.25">
      <c r="A3" s="84" t="s">
        <v>65</v>
      </c>
      <c r="B3" s="84"/>
      <c r="C3" s="84"/>
      <c r="D3" s="80"/>
      <c r="E3" s="84"/>
      <c r="F3" s="80"/>
      <c r="G3" s="84"/>
      <c r="H3" s="84"/>
      <c r="I3" s="84"/>
      <c r="J3" s="80"/>
      <c r="K3" s="84"/>
      <c r="L3" s="80"/>
      <c r="N3" s="80"/>
      <c r="O3" s="84"/>
      <c r="P3" s="80"/>
    </row>
    <row r="4" spans="1:17" ht="23.1" customHeight="1" x14ac:dyDescent="0.25">
      <c r="A4" s="111" t="s">
        <v>180</v>
      </c>
      <c r="B4" s="111"/>
      <c r="C4" s="111"/>
      <c r="D4" s="111"/>
      <c r="E4" s="111"/>
      <c r="F4" s="111"/>
      <c r="G4" s="111"/>
      <c r="H4" s="111"/>
      <c r="I4" s="111"/>
      <c r="J4" s="84"/>
      <c r="K4" s="84"/>
      <c r="L4" s="80"/>
      <c r="M4" s="84"/>
      <c r="N4" s="80"/>
      <c r="O4" s="84"/>
      <c r="P4" s="80"/>
      <c r="Q4" s="84"/>
    </row>
    <row r="5" spans="1:17" ht="23.1" customHeight="1" x14ac:dyDescent="0.25">
      <c r="A5" s="100"/>
      <c r="B5" s="100"/>
      <c r="C5" s="100"/>
      <c r="D5" s="100"/>
      <c r="E5" s="100"/>
      <c r="F5" s="100"/>
      <c r="G5" s="100"/>
      <c r="H5" s="100"/>
      <c r="I5" s="84"/>
      <c r="J5" s="100"/>
      <c r="K5" s="84"/>
      <c r="L5" s="80"/>
      <c r="M5" s="104"/>
      <c r="N5" s="80"/>
      <c r="O5" s="84"/>
      <c r="P5" s="80"/>
      <c r="Q5" s="104" t="s">
        <v>43</v>
      </c>
    </row>
    <row r="6" spans="1:17" ht="23.1" customHeight="1" x14ac:dyDescent="0.25">
      <c r="A6" s="100"/>
      <c r="B6" s="100"/>
      <c r="C6" s="100"/>
      <c r="D6" s="100"/>
      <c r="E6" s="119" t="s">
        <v>3</v>
      </c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</row>
    <row r="7" spans="1:17" ht="23.1" customHeight="1" x14ac:dyDescent="0.25">
      <c r="A7" s="100"/>
      <c r="B7" s="100"/>
      <c r="C7" s="100"/>
      <c r="D7" s="100"/>
      <c r="E7" s="16"/>
      <c r="F7" s="16"/>
      <c r="G7" s="16"/>
      <c r="H7" s="16"/>
      <c r="I7" s="16"/>
      <c r="J7" s="16"/>
      <c r="K7" s="16"/>
      <c r="L7" s="16"/>
      <c r="M7" s="16"/>
      <c r="N7" s="16"/>
      <c r="O7" s="75" t="s">
        <v>48</v>
      </c>
      <c r="P7" s="16"/>
      <c r="Q7" s="16"/>
    </row>
    <row r="8" spans="1:17" ht="23.1" customHeight="1" x14ac:dyDescent="0.25">
      <c r="A8" s="100"/>
      <c r="B8" s="100"/>
      <c r="C8" s="100"/>
      <c r="D8" s="100"/>
      <c r="E8" s="100"/>
      <c r="F8" s="100"/>
      <c r="G8" s="100"/>
      <c r="H8" s="100"/>
      <c r="I8" s="84"/>
      <c r="J8" s="80"/>
      <c r="K8" s="84"/>
      <c r="L8" s="80"/>
      <c r="M8" s="84"/>
      <c r="N8" s="80"/>
      <c r="O8" s="75" t="s">
        <v>79</v>
      </c>
      <c r="P8" s="100"/>
      <c r="Q8" s="104"/>
    </row>
    <row r="9" spans="1:17" ht="23.1" customHeight="1" x14ac:dyDescent="0.25">
      <c r="A9" s="86"/>
      <c r="B9" s="86"/>
      <c r="C9" s="86"/>
      <c r="D9" s="39"/>
      <c r="E9" s="85"/>
      <c r="F9" s="39"/>
      <c r="I9" s="120" t="s">
        <v>26</v>
      </c>
      <c r="J9" s="120"/>
      <c r="K9" s="120"/>
      <c r="L9" s="120"/>
      <c r="M9" s="120"/>
      <c r="N9" s="39"/>
      <c r="O9" s="75" t="s">
        <v>124</v>
      </c>
      <c r="P9" s="39"/>
      <c r="Q9" s="85"/>
    </row>
    <row r="10" spans="1:17" s="85" customFormat="1" ht="23.1" customHeight="1" x14ac:dyDescent="0.25">
      <c r="A10" s="86"/>
      <c r="B10" s="86"/>
      <c r="C10" s="86"/>
      <c r="D10" s="75"/>
      <c r="E10" s="85" t="s">
        <v>45</v>
      </c>
      <c r="F10" s="75"/>
      <c r="G10" s="85" t="s">
        <v>46</v>
      </c>
      <c r="I10" s="118" t="s">
        <v>47</v>
      </c>
      <c r="J10" s="118"/>
      <c r="K10" s="118"/>
      <c r="L10" s="118"/>
      <c r="M10" s="75"/>
      <c r="N10" s="75"/>
      <c r="O10" s="85" t="s">
        <v>157</v>
      </c>
      <c r="P10" s="75"/>
    </row>
    <row r="11" spans="1:17" s="85" customFormat="1" ht="23.1" customHeight="1" x14ac:dyDescent="0.25">
      <c r="A11" s="86"/>
      <c r="B11" s="86"/>
      <c r="C11" s="75"/>
      <c r="D11" s="75"/>
      <c r="E11" s="107" t="s">
        <v>49</v>
      </c>
      <c r="F11" s="75"/>
      <c r="G11" s="107" t="s">
        <v>50</v>
      </c>
      <c r="H11" s="75"/>
      <c r="I11" s="107" t="s">
        <v>51</v>
      </c>
      <c r="J11" s="75"/>
      <c r="K11" s="107" t="s">
        <v>52</v>
      </c>
      <c r="L11" s="75"/>
      <c r="M11" s="107" t="s">
        <v>53</v>
      </c>
      <c r="N11" s="75"/>
      <c r="O11" s="107" t="s">
        <v>156</v>
      </c>
      <c r="P11" s="75"/>
      <c r="Q11" s="107" t="s">
        <v>44</v>
      </c>
    </row>
    <row r="12" spans="1:17" ht="23.1" customHeight="1" x14ac:dyDescent="0.25">
      <c r="A12" s="97" t="s">
        <v>125</v>
      </c>
      <c r="B12" s="86"/>
      <c r="C12" s="92"/>
      <c r="D12" s="39"/>
      <c r="E12" s="9">
        <v>340000000</v>
      </c>
      <c r="F12" s="9"/>
      <c r="G12" s="9">
        <v>647260093</v>
      </c>
      <c r="H12" s="9"/>
      <c r="I12" s="9">
        <v>34000000</v>
      </c>
      <c r="J12" s="9"/>
      <c r="K12" s="9">
        <v>20000000</v>
      </c>
      <c r="L12" s="9"/>
      <c r="M12" s="9">
        <v>1035119143</v>
      </c>
      <c r="N12" s="9"/>
      <c r="O12" s="9">
        <v>-15797649</v>
      </c>
      <c r="P12" s="9"/>
      <c r="Q12" s="9">
        <f>SUM(E12:M12,O12)</f>
        <v>2060581587</v>
      </c>
    </row>
    <row r="13" spans="1:17" ht="23.1" customHeight="1" x14ac:dyDescent="0.25">
      <c r="A13" s="98" t="s">
        <v>184</v>
      </c>
      <c r="B13" s="86"/>
      <c r="C13" s="92"/>
      <c r="D13" s="39"/>
      <c r="E13" s="9">
        <v>10000000</v>
      </c>
      <c r="F13" s="9"/>
      <c r="G13" s="9">
        <v>14980</v>
      </c>
      <c r="H13" s="9"/>
      <c r="I13" s="9">
        <v>0</v>
      </c>
      <c r="J13" s="9"/>
      <c r="K13" s="9">
        <v>0</v>
      </c>
      <c r="L13" s="9"/>
      <c r="M13" s="9">
        <v>0</v>
      </c>
      <c r="N13" s="9"/>
      <c r="O13" s="9">
        <v>0</v>
      </c>
      <c r="P13" s="9"/>
      <c r="Q13" s="9">
        <f>SUM(E13:M13,O13)</f>
        <v>10014980</v>
      </c>
    </row>
    <row r="14" spans="1:17" ht="23.1" customHeight="1" x14ac:dyDescent="0.25">
      <c r="A14" s="98" t="s">
        <v>169</v>
      </c>
      <c r="B14" s="86"/>
      <c r="C14" s="92"/>
      <c r="D14" s="3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-60999928</v>
      </c>
      <c r="N14" s="9"/>
      <c r="O14" s="9">
        <v>0</v>
      </c>
      <c r="P14" s="9"/>
      <c r="Q14" s="9">
        <f>SUM(E14:M14,O14)</f>
        <v>-60999928</v>
      </c>
    </row>
    <row r="15" spans="1:17" ht="23.1" customHeight="1" x14ac:dyDescent="0.25">
      <c r="A15" s="98" t="s">
        <v>164</v>
      </c>
      <c r="B15" s="86"/>
      <c r="C15" s="73"/>
      <c r="D15" s="39"/>
      <c r="E15" s="9">
        <v>0</v>
      </c>
      <c r="F15" s="9"/>
      <c r="G15" s="9">
        <v>0</v>
      </c>
      <c r="H15" s="9"/>
      <c r="I15" s="9">
        <v>0</v>
      </c>
      <c r="J15" s="9"/>
      <c r="K15" s="9">
        <v>0</v>
      </c>
      <c r="L15" s="9"/>
      <c r="M15" s="9">
        <v>13496616</v>
      </c>
      <c r="N15" s="9"/>
      <c r="O15" s="9">
        <v>0</v>
      </c>
      <c r="P15" s="9"/>
      <c r="Q15" s="9">
        <f>SUM(E15:M15,O15)</f>
        <v>13496616</v>
      </c>
    </row>
    <row r="16" spans="1:17" ht="23.1" customHeight="1" x14ac:dyDescent="0.25">
      <c r="A16" s="98" t="s">
        <v>165</v>
      </c>
      <c r="B16" s="86"/>
      <c r="C16" s="73"/>
      <c r="D16" s="39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0</v>
      </c>
      <c r="N16" s="9"/>
      <c r="O16" s="9">
        <v>34229208</v>
      </c>
      <c r="P16" s="9"/>
      <c r="Q16" s="9">
        <f>SUM(E16:M16,O16)</f>
        <v>34229208</v>
      </c>
    </row>
    <row r="17" spans="1:17" ht="23.1" customHeight="1" thickBot="1" x14ac:dyDescent="0.3">
      <c r="A17" s="97" t="s">
        <v>181</v>
      </c>
      <c r="B17" s="86"/>
      <c r="C17" s="73"/>
      <c r="D17" s="39"/>
      <c r="E17" s="18">
        <f>SUM(E12:E16)</f>
        <v>350000000</v>
      </c>
      <c r="F17" s="9"/>
      <c r="G17" s="18">
        <f>SUM(G12:G16)</f>
        <v>647275073</v>
      </c>
      <c r="H17" s="9"/>
      <c r="I17" s="18">
        <f>SUM(I12:I16)</f>
        <v>34000000</v>
      </c>
      <c r="J17" s="9"/>
      <c r="K17" s="18">
        <f>SUM(K12:K16)</f>
        <v>20000000</v>
      </c>
      <c r="L17" s="9"/>
      <c r="M17" s="18">
        <f>SUM(M12:M16)</f>
        <v>987615831</v>
      </c>
      <c r="N17" s="9"/>
      <c r="O17" s="18">
        <f>SUM(O12:O16)</f>
        <v>18431559</v>
      </c>
      <c r="P17" s="9"/>
      <c r="Q17" s="18">
        <f>SUM(Q12:Q16)</f>
        <v>2057322463</v>
      </c>
    </row>
    <row r="18" spans="1:17" ht="23.1" customHeight="1" thickTop="1" x14ac:dyDescent="0.25">
      <c r="A18" s="86"/>
      <c r="B18" s="86"/>
      <c r="C18" s="92"/>
      <c r="D18" s="3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ht="23.1" customHeight="1" x14ac:dyDescent="0.25">
      <c r="A19" s="87" t="s">
        <v>132</v>
      </c>
      <c r="B19" s="86"/>
      <c r="C19" s="92"/>
      <c r="D19" s="39"/>
      <c r="E19" s="9">
        <v>350000000</v>
      </c>
      <c r="F19" s="9"/>
      <c r="G19" s="9">
        <v>647275073</v>
      </c>
      <c r="H19" s="9"/>
      <c r="I19" s="9">
        <v>35000000</v>
      </c>
      <c r="J19" s="9"/>
      <c r="K19" s="9">
        <v>20000000</v>
      </c>
      <c r="L19" s="9"/>
      <c r="M19" s="9">
        <v>1000237594</v>
      </c>
      <c r="N19" s="9"/>
      <c r="O19" s="9">
        <v>-28259002</v>
      </c>
      <c r="P19" s="9"/>
      <c r="Q19" s="9">
        <f t="shared" ref="Q19:Q24" si="0">SUM(E19:M19,O19)</f>
        <v>2024253665</v>
      </c>
    </row>
    <row r="20" spans="1:17" ht="23.1" customHeight="1" x14ac:dyDescent="0.25">
      <c r="A20" s="86" t="s">
        <v>155</v>
      </c>
      <c r="B20" s="86"/>
      <c r="C20" s="92"/>
      <c r="D20" s="39"/>
      <c r="E20" s="33">
        <v>0</v>
      </c>
      <c r="F20" s="9"/>
      <c r="G20" s="33">
        <v>0</v>
      </c>
      <c r="H20" s="9"/>
      <c r="I20" s="33">
        <v>0</v>
      </c>
      <c r="J20" s="9"/>
      <c r="K20" s="33">
        <v>0</v>
      </c>
      <c r="L20" s="9"/>
      <c r="M20" s="33">
        <v>-20430043</v>
      </c>
      <c r="N20" s="9"/>
      <c r="O20" s="33">
        <v>148284761</v>
      </c>
      <c r="P20" s="9"/>
      <c r="Q20" s="33">
        <f t="shared" si="0"/>
        <v>127854718</v>
      </c>
    </row>
    <row r="21" spans="1:17" ht="23.1" customHeight="1" x14ac:dyDescent="0.25">
      <c r="A21" s="87" t="s">
        <v>142</v>
      </c>
      <c r="B21" s="86"/>
      <c r="C21" s="92"/>
      <c r="D21" s="39"/>
      <c r="E21" s="9">
        <f>SUM(E19:E20)</f>
        <v>350000000</v>
      </c>
      <c r="F21" s="9"/>
      <c r="G21" s="9">
        <f>SUM(G19:G20)</f>
        <v>647275073</v>
      </c>
      <c r="H21" s="9"/>
      <c r="I21" s="9">
        <f>SUM(I19:I20)</f>
        <v>35000000</v>
      </c>
      <c r="J21" s="9"/>
      <c r="K21" s="9">
        <f>SUM(K19:K20)</f>
        <v>20000000</v>
      </c>
      <c r="L21" s="9"/>
      <c r="M21" s="9">
        <f>SUM(M19:M20)</f>
        <v>979807551</v>
      </c>
      <c r="N21" s="9"/>
      <c r="O21" s="9">
        <f>SUM(O19:O20)</f>
        <v>120025759</v>
      </c>
      <c r="P21" s="9"/>
      <c r="Q21" s="9">
        <f t="shared" si="0"/>
        <v>2152108383</v>
      </c>
    </row>
    <row r="22" spans="1:17" ht="23.1" customHeight="1" x14ac:dyDescent="0.25">
      <c r="A22" s="86" t="s">
        <v>169</v>
      </c>
      <c r="B22" s="86"/>
      <c r="C22" s="92"/>
      <c r="D22" s="39"/>
      <c r="E22" s="9">
        <v>0</v>
      </c>
      <c r="F22" s="9"/>
      <c r="G22" s="9">
        <v>0</v>
      </c>
      <c r="H22" s="9"/>
      <c r="I22" s="9">
        <v>0</v>
      </c>
      <c r="J22" s="9"/>
      <c r="K22" s="9">
        <v>0</v>
      </c>
      <c r="L22" s="9"/>
      <c r="M22" s="9">
        <v>-44999449</v>
      </c>
      <c r="N22" s="9"/>
      <c r="O22" s="9">
        <v>0</v>
      </c>
      <c r="P22" s="9"/>
      <c r="Q22" s="9">
        <f t="shared" si="0"/>
        <v>-44999449</v>
      </c>
    </row>
    <row r="23" spans="1:17" ht="23.1" customHeight="1" x14ac:dyDescent="0.25">
      <c r="A23" s="86" t="s">
        <v>164</v>
      </c>
      <c r="B23" s="86"/>
      <c r="C23" s="73"/>
      <c r="D23" s="39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f>'PL&amp;CF'!J99</f>
        <v>33856153</v>
      </c>
      <c r="N23" s="9"/>
      <c r="O23" s="9">
        <v>0</v>
      </c>
      <c r="P23" s="9"/>
      <c r="Q23" s="9">
        <f t="shared" si="0"/>
        <v>33856153</v>
      </c>
    </row>
    <row r="24" spans="1:17" ht="23.1" customHeight="1" x14ac:dyDescent="0.25">
      <c r="A24" s="86" t="s">
        <v>129</v>
      </c>
      <c r="B24" s="86"/>
      <c r="C24" s="73"/>
      <c r="D24" s="39"/>
      <c r="E24" s="9">
        <v>0</v>
      </c>
      <c r="F24" s="9"/>
      <c r="G24" s="9">
        <v>0</v>
      </c>
      <c r="H24" s="9"/>
      <c r="I24" s="9">
        <v>0</v>
      </c>
      <c r="J24" s="9"/>
      <c r="K24" s="9">
        <v>0</v>
      </c>
      <c r="L24" s="9"/>
      <c r="M24" s="9">
        <v>0</v>
      </c>
      <c r="N24" s="9"/>
      <c r="O24" s="9">
        <f>'PL&amp;CF'!J124</f>
        <v>-85663609</v>
      </c>
      <c r="P24" s="9"/>
      <c r="Q24" s="9">
        <f t="shared" si="0"/>
        <v>-85663609</v>
      </c>
    </row>
    <row r="25" spans="1:17" ht="23.1" customHeight="1" thickBot="1" x14ac:dyDescent="0.3">
      <c r="A25" s="97" t="s">
        <v>182</v>
      </c>
      <c r="B25" s="86"/>
      <c r="C25" s="86"/>
      <c r="D25" s="39"/>
      <c r="E25" s="18">
        <f>SUM(E21:E24)</f>
        <v>350000000</v>
      </c>
      <c r="F25" s="9"/>
      <c r="G25" s="18">
        <f>SUM(G21:G24)</f>
        <v>647275073</v>
      </c>
      <c r="H25" s="9"/>
      <c r="I25" s="18">
        <f>SUM(I21:I24)</f>
        <v>35000000</v>
      </c>
      <c r="J25" s="9"/>
      <c r="K25" s="18">
        <f>SUM(K21:K24)</f>
        <v>20000000</v>
      </c>
      <c r="L25" s="9"/>
      <c r="M25" s="18">
        <f>SUM(M21:M24)</f>
        <v>968664255</v>
      </c>
      <c r="N25" s="9"/>
      <c r="O25" s="18">
        <f>SUM(O21:O24)</f>
        <v>34362150</v>
      </c>
      <c r="P25" s="9"/>
      <c r="Q25" s="18">
        <f>SUM(Q21:Q24)</f>
        <v>2055301478</v>
      </c>
    </row>
    <row r="26" spans="1:17" ht="23.1" customHeight="1" thickTop="1" x14ac:dyDescent="0.25">
      <c r="A26" s="86"/>
      <c r="B26" s="86"/>
      <c r="C26" s="86"/>
      <c r="D26" s="39"/>
      <c r="E26" s="10"/>
      <c r="F26" s="9"/>
      <c r="G26" s="10"/>
      <c r="H26" s="9"/>
      <c r="I26" s="10"/>
      <c r="J26" s="9"/>
      <c r="K26" s="10"/>
      <c r="L26" s="9"/>
      <c r="M26" s="10"/>
      <c r="N26" s="9"/>
      <c r="O26" s="10"/>
      <c r="P26" s="9"/>
      <c r="Q26" s="10"/>
    </row>
    <row r="27" spans="1:17" ht="23.1" customHeight="1" x14ac:dyDescent="0.25">
      <c r="A27" s="86" t="s">
        <v>12</v>
      </c>
      <c r="B27" s="6"/>
      <c r="C27" s="6"/>
      <c r="D27" s="39"/>
      <c r="F27" s="39"/>
      <c r="J27" s="39"/>
      <c r="L27" s="39"/>
      <c r="N27" s="39"/>
      <c r="P27" s="39"/>
    </row>
  </sheetData>
  <mergeCells count="6">
    <mergeCell ref="A1:Q1"/>
    <mergeCell ref="A2:G2"/>
    <mergeCell ref="E6:Q6"/>
    <mergeCell ref="I9:M9"/>
    <mergeCell ref="I10:L10"/>
    <mergeCell ref="A4:I4"/>
  </mergeCells>
  <printOptions horizontalCentered="1"/>
  <pageMargins left="0.4" right="0.3" top="0.90551181102362199" bottom="0" header="0.31496062992126" footer="0.31496062992126"/>
  <pageSetup paperSize="9" scale="77" orientation="landscape" r:id="rId1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65899</vt:lpwstr>
  </property>
  <property fmtid="{D5CDD505-2E9C-101B-9397-08002B2CF9AE}" pid="4" name="OptimizationTime">
    <vt:lpwstr>20201110_1623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sce-com</vt:lpstr>
      <vt:lpstr>bs!Print_Area</vt:lpstr>
      <vt:lpstr>'PL&amp;CF'!Print_Area</vt:lpstr>
      <vt:lpstr>'sce-com'!Print_Area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Rewadee Uthaiwattanatorn</cp:lastModifiedBy>
  <cp:lastPrinted>2020-11-02T10:12:54Z</cp:lastPrinted>
  <dcterms:created xsi:type="dcterms:W3CDTF">2011-05-02T09:20:31Z</dcterms:created>
  <dcterms:modified xsi:type="dcterms:W3CDTF">2020-11-09T15:41:51Z</dcterms:modified>
</cp:coreProperties>
</file>