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YE'19\"/>
    </mc:Choice>
  </mc:AlternateContent>
  <xr:revisionPtr revIDLastSave="0" documentId="13_ncr:1_{EE460FF2-CDF2-4CD1-963A-C9D56590C097}" xr6:coauthVersionLast="36" xr6:coauthVersionMax="36" xr10:uidLastSave="{00000000-0000-0000-0000-000000000000}"/>
  <bookViews>
    <workbookView xWindow="0" yWindow="0" windowWidth="20490" windowHeight="7545" activeTab="3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bs!$A$1:$L$70</definedName>
    <definedName name="_xlnm.Print_Area" localSheetId="1">'PL&amp;CF'!$A:$L</definedName>
    <definedName name="_xlnm.Print_Area" localSheetId="2">'sce-equity'!$A$1:$S$29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3" i="9" l="1"/>
  <c r="J53" i="9"/>
  <c r="F29" i="9" l="1"/>
  <c r="F11" i="9"/>
  <c r="F13" i="9" s="1"/>
  <c r="F51" i="9"/>
  <c r="F15" i="7"/>
  <c r="J96" i="9" l="1"/>
  <c r="J91" i="9"/>
  <c r="J86" i="9"/>
  <c r="F27" i="9"/>
  <c r="F20" i="9"/>
  <c r="J97" i="9" l="1"/>
  <c r="F28" i="9"/>
  <c r="F30" i="9" s="1"/>
  <c r="F33" i="9" s="1"/>
  <c r="K25" i="4"/>
  <c r="S23" i="4"/>
  <c r="Q23" i="4"/>
  <c r="Q25" i="4"/>
  <c r="Q24" i="4"/>
  <c r="Q21" i="4"/>
  <c r="S21" i="4" s="1"/>
  <c r="Q12" i="4"/>
  <c r="S12" i="4" s="1"/>
  <c r="J98" i="9"/>
  <c r="F98" i="9"/>
  <c r="L46" i="7"/>
  <c r="F25" i="7"/>
  <c r="S25" i="4" l="1"/>
  <c r="S24" i="4"/>
  <c r="L84" i="9" l="1"/>
  <c r="L83" i="9"/>
  <c r="H84" i="9"/>
  <c r="H83" i="9"/>
  <c r="H15" i="7"/>
  <c r="H25" i="7" s="1"/>
  <c r="Q13" i="5"/>
  <c r="Q11" i="5"/>
  <c r="Q14" i="4"/>
  <c r="S14" i="4" s="1"/>
  <c r="Q22" i="5" l="1"/>
  <c r="J27" i="9" l="1"/>
  <c r="J11" i="9"/>
  <c r="J13" i="9" s="1"/>
  <c r="J20" i="9" s="1"/>
  <c r="F62" i="7"/>
  <c r="Q20" i="5"/>
  <c r="F46" i="7"/>
  <c r="H53" i="9"/>
  <c r="F53" i="9"/>
  <c r="J46" i="7"/>
  <c r="M18" i="4"/>
  <c r="M20" i="4" s="1"/>
  <c r="K18" i="4"/>
  <c r="K20" i="4" s="1"/>
  <c r="Q11" i="4"/>
  <c r="S11" i="4" s="1"/>
  <c r="Q15" i="4"/>
  <c r="S15" i="4" s="1"/>
  <c r="Q16" i="4"/>
  <c r="S16" i="4" s="1"/>
  <c r="Q17" i="4"/>
  <c r="S17" i="4" s="1"/>
  <c r="C18" i="4"/>
  <c r="C20" i="4" s="1"/>
  <c r="C27" i="4" s="1"/>
  <c r="C28" i="4" s="1"/>
  <c r="E18" i="4"/>
  <c r="E20" i="4" s="1"/>
  <c r="G18" i="4"/>
  <c r="G20" i="4" s="1"/>
  <c r="I18" i="4"/>
  <c r="I20" i="4" s="1"/>
  <c r="O18" i="4"/>
  <c r="O20" i="4" s="1"/>
  <c r="H86" i="9"/>
  <c r="L59" i="9"/>
  <c r="J59" i="9"/>
  <c r="M25" i="5" s="1"/>
  <c r="F59" i="9"/>
  <c r="H59" i="9"/>
  <c r="Q16" i="5"/>
  <c r="Q14" i="5"/>
  <c r="Q15" i="5"/>
  <c r="Q10" i="5"/>
  <c r="E17" i="5"/>
  <c r="E19" i="5" s="1"/>
  <c r="G17" i="5"/>
  <c r="G19" i="5" s="1"/>
  <c r="G26" i="5" s="1"/>
  <c r="G27" i="5" s="1"/>
  <c r="I17" i="5"/>
  <c r="I19" i="5" s="1"/>
  <c r="K17" i="5"/>
  <c r="K19" i="5" s="1"/>
  <c r="M17" i="5"/>
  <c r="M19" i="5" s="1"/>
  <c r="O17" i="5"/>
  <c r="O19" i="5" s="1"/>
  <c r="Q23" i="5"/>
  <c r="E26" i="5"/>
  <c r="E27" i="5" s="1"/>
  <c r="I26" i="5"/>
  <c r="I27" i="5" s="1"/>
  <c r="K26" i="5"/>
  <c r="K27" i="5" s="1"/>
  <c r="E27" i="4"/>
  <c r="E28" i="4" s="1"/>
  <c r="G27" i="4"/>
  <c r="G28" i="4" s="1"/>
  <c r="I27" i="4"/>
  <c r="I28" i="4" s="1"/>
  <c r="H11" i="9"/>
  <c r="H13" i="9" s="1"/>
  <c r="H20" i="9" s="1"/>
  <c r="L11" i="9"/>
  <c r="L13" i="9" s="1"/>
  <c r="L20" i="9" s="1"/>
  <c r="H27" i="9"/>
  <c r="L27" i="9"/>
  <c r="F86" i="9"/>
  <c r="L86" i="9"/>
  <c r="F91" i="9"/>
  <c r="H91" i="9"/>
  <c r="L91" i="9"/>
  <c r="F96" i="9"/>
  <c r="H96" i="9"/>
  <c r="L96" i="9"/>
  <c r="J25" i="7"/>
  <c r="L25" i="7"/>
  <c r="H46" i="7"/>
  <c r="H62" i="7"/>
  <c r="I62" i="7"/>
  <c r="J62" i="7"/>
  <c r="K62" i="7"/>
  <c r="L62" i="7"/>
  <c r="Q19" i="5" l="1"/>
  <c r="M26" i="4"/>
  <c r="M27" i="4" s="1"/>
  <c r="O25" i="5"/>
  <c r="O26" i="5" s="1"/>
  <c r="O27" i="5" s="1"/>
  <c r="O26" i="4"/>
  <c r="O27" i="4" s="1"/>
  <c r="K26" i="4"/>
  <c r="J99" i="9"/>
  <c r="J100" i="9" s="1"/>
  <c r="L97" i="9"/>
  <c r="L99" i="9" s="1"/>
  <c r="L28" i="9"/>
  <c r="L30" i="9" s="1"/>
  <c r="Q17" i="5"/>
  <c r="H97" i="9"/>
  <c r="H99" i="9" s="1"/>
  <c r="H28" i="9"/>
  <c r="H30" i="9" s="1"/>
  <c r="H33" i="9" s="1"/>
  <c r="Q18" i="4"/>
  <c r="Q20" i="4" s="1"/>
  <c r="S20" i="4" s="1"/>
  <c r="F63" i="7"/>
  <c r="F64" i="7" s="1"/>
  <c r="H63" i="7"/>
  <c r="H64" i="7" s="1"/>
  <c r="L63" i="7"/>
  <c r="L64" i="7" s="1"/>
  <c r="S18" i="4"/>
  <c r="J63" i="7"/>
  <c r="J64" i="7" s="1"/>
  <c r="F97" i="9"/>
  <c r="F99" i="9" s="1"/>
  <c r="F100" i="9" s="1"/>
  <c r="J28" i="9"/>
  <c r="J30" i="9" s="1"/>
  <c r="Q26" i="4" l="1"/>
  <c r="S26" i="4" s="1"/>
  <c r="S27" i="4" s="1"/>
  <c r="L44" i="9"/>
  <c r="L61" i="9" s="1"/>
  <c r="L33" i="9"/>
  <c r="Q25" i="5"/>
  <c r="J44" i="9"/>
  <c r="J61" i="9" s="1"/>
  <c r="M24" i="5"/>
  <c r="J33" i="9"/>
  <c r="H44" i="9"/>
  <c r="H61" i="9" s="1"/>
  <c r="K27" i="4"/>
  <c r="K28" i="4" s="1"/>
  <c r="F44" i="9"/>
  <c r="F61" i="9" s="1"/>
  <c r="Q27" i="4" l="1"/>
  <c r="Q28" i="4" s="1"/>
  <c r="Q24" i="5"/>
  <c r="Q26" i="5" s="1"/>
  <c r="Q27" i="5" s="1"/>
  <c r="M26" i="5"/>
  <c r="M27" i="5" s="1"/>
  <c r="S28" i="4"/>
</calcChain>
</file>

<file path=xl/sharedStrings.xml><?xml version="1.0" encoding="utf-8"?>
<sst xmlns="http://schemas.openxmlformats.org/spreadsheetml/2006/main" count="272" uniqueCount="181">
  <si>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</si>
  <si>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</si>
  <si>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</si>
  <si>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</si>
  <si>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</si>
  <si>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</si>
  <si>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</si>
  <si>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</si>
  <si>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</si>
  <si>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 xml:space="preserve">   เงินให้กู้ยืม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</si>
  <si>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</si>
  <si>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</si>
  <si>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</si>
  <si>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</si>
  <si>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</si>
  <si>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</si>
  <si>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</si>
  <si>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</si>
  <si>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</si>
  <si>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</si>
  <si>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</si>
  <si>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</si>
  <si>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</si>
  <si>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</si>
  <si>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</si>
  <si>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</si>
  <si>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</si>
  <si>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</si>
  <si>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</si>
  <si>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</si>
  <si>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</si>
  <si>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</si>
  <si>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</si>
  <si>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</si>
  <si>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</si>
  <si>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</si>
  <si>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</si>
  <si>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</si>
  <si>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</si>
  <si>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</si>
  <si>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</si>
  <si>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</si>
  <si>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</si>
  <si>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</si>
  <si>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</si>
  <si>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</si>
  <si>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</si>
  <si>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</si>
  <si>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</si>
  <si>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</si>
  <si>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</si>
  <si>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</si>
  <si>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</si>
  <si>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</si>
  <si>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</si>
  <si>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</si>
  <si>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</si>
  <si>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</si>
  <si>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</si>
  <si>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</si>
  <si>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</si>
  <si>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</si>
  <si>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</si>
  <si>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</si>
  <si>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</si>
  <si>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</si>
  <si>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</si>
  <si>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</si>
  <si>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</si>
  <si>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</si>
  <si>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เงินลงทุนใน</t>
  </si>
  <si>
    <t>หลักทรัพย์เผื่อขาย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</si>
  <si>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</si>
  <si>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</si>
  <si>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</si>
  <si>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</si>
  <si>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</si>
  <si>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</si>
  <si>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</si>
  <si>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</si>
  <si>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</si>
  <si>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ส่วนของเจ้าของ - ส่วนเกิน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</si>
  <si>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</si>
  <si>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</si>
  <si>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</si>
  <si>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</si>
  <si>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จ่ายชำระหนี้สินตามสัญญาเช่าการเงิน</t>
  </si>
  <si>
    <t>รายการที่จะถูกบันทึกในส่วนของกำไรขาดทุนในภายหลัง</t>
  </si>
  <si>
    <t>รายการที่จะไม่ถูกบันทึกในส่วนของกำไรขาดทุนในภายหลัง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</si>
  <si>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</si>
  <si>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รายการที่จะไม่ถูกบันทึกในส่วนของกำไรขาดทุนในภายหลัง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</si>
  <si>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</si>
  <si>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</si>
  <si>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</si>
  <si>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</si>
  <si>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</si>
  <si>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</si>
  <si>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</si>
  <si>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</si>
  <si>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</si>
  <si>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เงินรับจากการออกหุ้นเพิ่มทุน</t>
  </si>
  <si>
    <t>เงินปันผลจ่าย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</si>
  <si>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</si>
  <si>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</si>
  <si>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</si>
  <si>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</si>
  <si>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</si>
  <si>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</si>
  <si>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</si>
  <si>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เงินลงทุนในหลักทรัพย์</t>
  </si>
  <si>
    <t>เงินให้กู้ยืม</t>
  </si>
  <si>
    <t>ค่าสินไหมทดแทนและค่าใช้จ่ายในการจัดการสินไหมทดแทน</t>
  </si>
  <si>
    <t>16</t>
  </si>
  <si>
    <t>เงินฝากและบัตรเงินฝากสถาบันการเงิน</t>
  </si>
  <si>
    <t>ขายที่ดิน อาคารและอุปกรณ์</t>
  </si>
  <si>
    <t>ซื้อที่ดิน อาคาร และอุปกรณ์</t>
  </si>
  <si>
    <t>ซื้อสินทรัพย์ไม่มีตัวตน</t>
  </si>
  <si>
    <t>17</t>
  </si>
  <si>
    <t>กำไรจากเงินลงทุน</t>
  </si>
  <si>
    <t>เงินจ่ายเกี่ยวกับการประกันภัยต่อ</t>
  </si>
  <si>
    <t xml:space="preserve">   - สุทธิจากภาษีเงินได้ (ขาดทุน)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</si>
  <si>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</si>
  <si>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</si>
  <si>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กำไรขาดทุนเบ็ดเสร็จอื่นสำหรับปี (ขาดทุน)</t>
  </si>
  <si>
    <t xml:space="preserve">   ขาดทุนจากการประมาณการตามหลักคณิตศาสตร์ประกันภัย</t>
  </si>
  <si>
    <t>12</t>
  </si>
  <si>
    <t>15.1</t>
  </si>
  <si>
    <t>18</t>
  </si>
  <si>
    <t>19</t>
  </si>
  <si>
    <t>20</t>
  </si>
  <si>
    <t>21</t>
  </si>
  <si>
    <t>15.2</t>
  </si>
  <si>
    <t>12.3</t>
  </si>
  <si>
    <r>
      <t>กำไร</t>
    </r>
    <r>
      <rPr>
        <b/>
        <sz val="16"/>
        <rFont val="Angsana New"/>
        <family val="1"/>
      </rPr>
      <t>ก่อนค่าใช้จ่ายภาษีเงินได้</t>
    </r>
  </si>
  <si>
    <r>
      <t>กำไร</t>
    </r>
    <r>
      <rPr>
        <b/>
        <sz val="16"/>
        <rFont val="Angsana New"/>
        <family val="1"/>
      </rPr>
      <t>สำหรับปี</t>
    </r>
  </si>
  <si>
    <r>
      <t>กำไร</t>
    </r>
    <r>
      <rPr>
        <b/>
        <sz val="16"/>
        <rFont val="Angsana New"/>
        <family val="1"/>
      </rPr>
      <t>ต่อหุ้น</t>
    </r>
  </si>
  <si>
    <r>
      <t>กำไร</t>
    </r>
    <r>
      <rPr>
        <sz val="16"/>
        <rFont val="Angsana New"/>
        <family val="1"/>
      </rPr>
      <t xml:space="preserve">ต่อหุ้นขั้นพื้นฐาน </t>
    </r>
  </si>
  <si>
    <t>22</t>
  </si>
  <si>
    <t>10.5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</si>
  <si>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</si>
  <si>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</si>
  <si>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</si>
  <si>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</si>
  <si>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หนี้สินตามสัญญาเช่าทางการเงิน</t>
  </si>
  <si>
    <t>23</t>
  </si>
  <si>
    <t>26</t>
  </si>
  <si>
    <t>เงินปันผลจ่าย (หมายเหตุ 27)</t>
  </si>
  <si>
    <t xml:space="preserve">เงินสดสุทธิได้มาจากกิจกรรมดำเนินงาน </t>
  </si>
  <si>
    <t>รายได้จากการลงทุนสุทธิ</t>
  </si>
  <si>
    <t>31 ธันวาคม 2561</t>
  </si>
  <si>
    <t>ยอดคงเหลือ ณ วันที่ 31 ธันวาคม 2561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</si>
  <si>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</si>
  <si>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</si>
  <si>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</si>
  <si>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</si>
  <si>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</si>
  <si>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</si>
  <si>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เงินสดสุทธิใช้ไปในกิจกรรมลงทุน</t>
  </si>
  <si>
    <t>กระแสเงินสดได้มาจาก (ใช้ไปใน) กิจกรรมจัดหาเงิน</t>
  </si>
  <si>
    <t>ยอดคงเหลือ ณ วันที่ 1 มกราคม 2561</t>
  </si>
  <si>
    <t>เพิ่มทุนหุ้นสามัญ (หมายเหตุ 21)</t>
  </si>
  <si>
    <t>กำไรขาดทุนเบ็ดเสร็จรวมสำหรับปี (ขาดทุน)</t>
  </si>
  <si>
    <t>โอนกำไรสะสมที่ยังไม่ได้จัดสรรไปเป็น</t>
  </si>
  <si>
    <t xml:space="preserve">   สำรองตามกฎหมาย</t>
  </si>
  <si>
    <t>ส่วนเกิน (ต่ำกว่า) ทุน</t>
  </si>
  <si>
    <t>มูลค่าเงินลงทุนเผื่อขาย</t>
  </si>
  <si>
    <t>(ต่ำกว่า) ทุนจากการวัด</t>
  </si>
  <si>
    <t>ยอดคงเหลือ ณ วันที่ 31 ธันวาคม 2562</t>
  </si>
  <si>
    <t>สำหรับปีสิ้นสุดวันที่ 31 ธันวาคม 2562</t>
  </si>
  <si>
    <t>ยอดคงเหลือ ณ วันที่ 1 มกราคม 2562</t>
  </si>
  <si>
    <t>ณ วันที่ 31 ธันวาคม 2562</t>
  </si>
  <si>
    <t xml:space="preserve">      (2561: หุ้นสามัญ 34,000,000 หุ้น มูลค่าหุ้นละ 10 บาท)</t>
  </si>
  <si>
    <t>31 ธันวาคม 2562</t>
  </si>
  <si>
    <t>ภาษีเงินได้ค้างจ่าย</t>
  </si>
  <si>
    <t xml:space="preserve">      หุ้นสามัญ 35,000,000 หุ้น มูลค่าหุ้นละ 10 บาท</t>
  </si>
  <si>
    <t>รายได้ (ค่าใช้จ่าย) ภาษีเงินได้</t>
  </si>
  <si>
    <t>กำไรสำหรับปี</t>
  </si>
  <si>
    <t>หัก: สำรองเบี้ยประกันภัยที่ยังไม่ถือเป็นรายได้เพิ่มจากปีก่อน</t>
  </si>
  <si>
    <t>ขาดทุนจากการปรับมูลค่ายุติธรรม</t>
  </si>
  <si>
    <t xml:space="preserve">   ขาดทุนจากการวัดมูลค่าเงินลงทุนเผื่อขาย</t>
  </si>
  <si>
    <t xml:space="preserve">เงินสดและรายการเทียบเท่าเงินสดเพิ่มขึ้นสุทธิ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</si>
</sst>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4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6"/>
      <color indexed="8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0"/>
      <name val="Arial"/>
      <family val="2"/>
    </font>
    <font>
      <sz val="10"/>
      <color theme="1"/>
      <name val="EYInterstat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3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10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0</xdr:row>
      <xdr:rowOff>180975</xdr:rowOff>
    </xdr:from>
    <xdr:to>
      <xdr:col>9</xdr:col>
      <xdr:colOff>676275</xdr:colOff>
      <xdr:row>4</xdr:row>
      <xdr:rowOff>76200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347FFDE-65E4-486F-A7EA-9FFC18E84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180975"/>
          <a:ext cx="25241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850447</xdr:colOff>
      <xdr:row>27</xdr:row>
      <xdr:rowOff>134710</xdr:rowOff>
    </xdr:from>
    <xdr:to>
      <xdr:col>11</xdr:col>
      <xdr:colOff>29936</xdr:colOff>
      <xdr:row>31</xdr:row>
      <xdr:rowOff>29934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42D46077-FE4B-4FD5-9C47-028DE9281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6018" y="7482567"/>
          <a:ext cx="2526847" cy="983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393247</xdr:colOff>
      <xdr:row>65</xdr:row>
      <xdr:rowOff>2722</xdr:rowOff>
    </xdr:from>
    <xdr:to>
      <xdr:col>9</xdr:col>
      <xdr:colOff>602797</xdr:colOff>
      <xdr:row>67</xdr:row>
      <xdr:rowOff>246290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6197563F-DD4C-4C2F-9B91-65F5B993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148818" y="17692008"/>
          <a:ext cx="2441122" cy="787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570139</xdr:colOff>
      <xdr:row>23</xdr:row>
      <xdr:rowOff>16328</xdr:rowOff>
    </xdr:from>
    <xdr:to>
      <xdr:col>4</xdr:col>
      <xdr:colOff>5442</xdr:colOff>
      <xdr:row>25</xdr:row>
      <xdr:rowOff>259896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E3152CDD-AA19-4312-A3EA-4ED27C351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50496" y="6275614"/>
          <a:ext cx="2442482" cy="787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0</xdr:row>
      <xdr:rowOff>131233</xdr:rowOff>
    </xdr:from>
    <xdr:to>
      <xdr:col>11</xdr:col>
      <xdr:colOff>173566</xdr:colOff>
      <xdr:row>3</xdr:row>
      <xdr:rowOff>274108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B78080F-2540-4691-A81D-3025B3143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7125" y="131233"/>
          <a:ext cx="2528358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968375</xdr:colOff>
      <xdr:row>35</xdr:row>
      <xdr:rowOff>141817</xdr:rowOff>
    </xdr:from>
    <xdr:to>
      <xdr:col>11</xdr:col>
      <xdr:colOff>23283</xdr:colOff>
      <xdr:row>38</xdr:row>
      <xdr:rowOff>284692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2468479-83D7-4D30-9696-8AB2DE11E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8375" y="10143067"/>
          <a:ext cx="25368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636443</xdr:colOff>
      <xdr:row>63</xdr:row>
      <xdr:rowOff>161059</xdr:rowOff>
    </xdr:from>
    <xdr:to>
      <xdr:col>9</xdr:col>
      <xdr:colOff>853787</xdr:colOff>
      <xdr:row>67</xdr:row>
      <xdr:rowOff>9525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976F9D06-4D79-4174-A7DA-DED1ACC06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6443" y="18708832"/>
          <a:ext cx="2537980" cy="1026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30</xdr:row>
      <xdr:rowOff>66675</xdr:rowOff>
    </xdr:from>
    <xdr:to>
      <xdr:col>3</xdr:col>
      <xdr:colOff>247650</xdr:colOff>
      <xdr:row>33</xdr:row>
      <xdr:rowOff>9525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E1849886-375D-4781-AC22-67C2C427D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90600" y="863917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247650</xdr:colOff>
      <xdr:row>58</xdr:row>
      <xdr:rowOff>219075</xdr:rowOff>
    </xdr:from>
    <xdr:to>
      <xdr:col>5</xdr:col>
      <xdr:colOff>266700</xdr:colOff>
      <xdr:row>61</xdr:row>
      <xdr:rowOff>161925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1A1CA7EB-5311-4847-B9A6-BE37E03DD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619250" y="1679257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533400</xdr:colOff>
      <xdr:row>99</xdr:row>
      <xdr:rowOff>200025</xdr:rowOff>
    </xdr:from>
    <xdr:to>
      <xdr:col>9</xdr:col>
      <xdr:colOff>38100</xdr:colOff>
      <xdr:row>102</xdr:row>
      <xdr:rowOff>142875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B41884A6-EA0E-4AC0-803E-B9BFF05EB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752850" y="2848927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54429</xdr:colOff>
      <xdr:row>0</xdr:row>
      <xdr:rowOff>125185</xdr:rowOff>
    </xdr:from>
    <xdr:to>
      <xdr:col>17</xdr:col>
      <xdr:colOff>12246</xdr:colOff>
      <xdr:row>3</xdr:row>
      <xdr:rowOff>268060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28EDE60-6292-4103-8B90-6595FCAD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7786" y="125185"/>
          <a:ext cx="2529567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1220560</xdr:colOff>
      <xdr:row>21</xdr:row>
      <xdr:rowOff>265339</xdr:rowOff>
    </xdr:from>
    <xdr:to>
      <xdr:col>2</xdr:col>
      <xdr:colOff>996042</xdr:colOff>
      <xdr:row>24</xdr:row>
      <xdr:rowOff>208189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2D48A73-1FB1-4D8E-8468-247FCCC10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20560" y="6266089"/>
          <a:ext cx="2442482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152400</xdr:rowOff>
    </xdr:from>
    <xdr:to>
      <xdr:col>15</xdr:col>
      <xdr:colOff>138792</xdr:colOff>
      <xdr:row>4</xdr:row>
      <xdr:rowOff>9525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3BF747C6-6027-4DD1-8A88-D5C20D844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1139" y="152400"/>
          <a:ext cx="2507796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1479096</xdr:colOff>
      <xdr:row>21</xdr:row>
      <xdr:rowOff>102054</xdr:rowOff>
    </xdr:from>
    <xdr:to>
      <xdr:col>4</xdr:col>
      <xdr:colOff>907596</xdr:colOff>
      <xdr:row>24</xdr:row>
      <xdr:rowOff>44904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6F5729B2-F0E8-476A-82B8-5F164AA63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479096" y="6102804"/>
          <a:ext cx="2422071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showGridLines="0" view="pageBreakPreview" zoomScale="70" zoomScaleSheetLayoutView="70" workbookViewId="0">
      <selection activeCell="T8" sqref="T8"/>
    </sheetView>
  </sheetViews>
  <sheetFormatPr defaultColWidth="9" defaultRowHeight="21.95" customHeight="1" x14ac:dyDescent="0.25"/>
  <cols>
    <col min="1" max="2" width="9" style="8"/>
    <col min="3" max="3" width="21.625" style="8" customWidth="1"/>
    <col min="4" max="4" width="8.875" style="8" customWidth="1"/>
    <col min="5" max="5" width="0.875" style="8" customWidth="1"/>
    <col min="6" max="6" width="13.75" style="8" customWidth="1"/>
    <col min="7" max="7" width="0.875" style="39" customWidth="1"/>
    <col min="8" max="8" width="13.75" style="8" customWidth="1"/>
    <col min="9" max="9" width="0.875" style="8" customWidth="1"/>
    <col min="10" max="10" width="13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20" customFormat="1" ht="21.95" customHeight="1" x14ac:dyDescent="0.25">
      <c r="A1" s="112" t="s">
        <v>0</v>
      </c>
      <c r="B1" s="112"/>
      <c r="C1" s="112"/>
      <c r="D1" s="112"/>
      <c r="E1" s="112"/>
      <c r="F1" s="112"/>
      <c r="G1" s="112"/>
      <c r="H1" s="112"/>
    </row>
    <row r="2" spans="1:14" s="21" customFormat="1" ht="21.95" customHeight="1" x14ac:dyDescent="0.25">
      <c r="A2" s="112" t="s">
        <v>1</v>
      </c>
      <c r="B2" s="112"/>
      <c r="C2" s="112"/>
      <c r="D2" s="112"/>
      <c r="E2" s="112"/>
      <c r="F2" s="112"/>
      <c r="G2" s="112"/>
      <c r="H2" s="112"/>
    </row>
    <row r="3" spans="1:14" s="20" customFormat="1" ht="21.95" customHeight="1" x14ac:dyDescent="0.25">
      <c r="A3" s="112" t="s">
        <v>170</v>
      </c>
      <c r="B3" s="112"/>
      <c r="C3" s="112"/>
      <c r="D3" s="112"/>
      <c r="E3" s="112"/>
      <c r="F3" s="112"/>
      <c r="G3" s="112"/>
      <c r="H3" s="112"/>
    </row>
    <row r="4" spans="1:14" s="21" customFormat="1" ht="21.95" customHeight="1" x14ac:dyDescent="0.25">
      <c r="A4" s="22"/>
      <c r="G4" s="113"/>
      <c r="H4" s="113"/>
      <c r="K4" s="10"/>
      <c r="L4" s="44" t="s">
        <v>2</v>
      </c>
    </row>
    <row r="5" spans="1:14" s="21" customFormat="1" ht="21.95" customHeight="1" x14ac:dyDescent="0.25">
      <c r="A5" s="22"/>
      <c r="F5" s="115" t="s">
        <v>61</v>
      </c>
      <c r="G5" s="115"/>
      <c r="H5" s="115"/>
      <c r="K5" s="10"/>
      <c r="L5" s="10"/>
    </row>
    <row r="6" spans="1:14" s="21" customFormat="1" ht="21.95" customHeight="1" x14ac:dyDescent="0.25">
      <c r="A6" s="22"/>
      <c r="F6" s="114" t="s">
        <v>77</v>
      </c>
      <c r="G6" s="114"/>
      <c r="H6" s="114"/>
      <c r="J6" s="114" t="s">
        <v>3</v>
      </c>
      <c r="K6" s="114"/>
      <c r="L6" s="114"/>
    </row>
    <row r="7" spans="1:14" s="21" customFormat="1" ht="21.95" customHeight="1" x14ac:dyDescent="0.25">
      <c r="A7" s="23"/>
      <c r="B7" s="24"/>
      <c r="C7" s="24"/>
      <c r="D7" s="41" t="s">
        <v>4</v>
      </c>
      <c r="E7" s="16"/>
      <c r="F7" s="42" t="s">
        <v>172</v>
      </c>
      <c r="G7" s="45"/>
      <c r="H7" s="42" t="s">
        <v>149</v>
      </c>
      <c r="I7" s="37"/>
      <c r="J7" s="42" t="s">
        <v>172</v>
      </c>
      <c r="K7" s="40"/>
      <c r="L7" s="42" t="s">
        <v>149</v>
      </c>
    </row>
    <row r="8" spans="1:14" s="21" customFormat="1" ht="21.95" customHeight="1" x14ac:dyDescent="0.25">
      <c r="A8" s="4" t="s">
        <v>5</v>
      </c>
      <c r="B8" s="22"/>
      <c r="C8" s="22"/>
      <c r="D8" s="22"/>
      <c r="E8" s="22"/>
      <c r="F8" s="22"/>
      <c r="G8" s="46"/>
      <c r="H8" s="22"/>
      <c r="I8" s="22"/>
      <c r="J8" s="25"/>
      <c r="K8" s="25"/>
      <c r="L8" s="25"/>
    </row>
    <row r="9" spans="1:14" s="21" customFormat="1" ht="21.95" customHeight="1" x14ac:dyDescent="0.25">
      <c r="A9" s="5" t="s">
        <v>6</v>
      </c>
      <c r="B9" s="11"/>
      <c r="C9" s="11"/>
      <c r="D9" s="11" t="s">
        <v>76</v>
      </c>
      <c r="E9" s="11"/>
      <c r="F9" s="10">
        <v>139646681</v>
      </c>
      <c r="G9" s="9"/>
      <c r="H9" s="10">
        <v>119443830</v>
      </c>
      <c r="I9" s="10"/>
      <c r="J9" s="10">
        <v>139646681</v>
      </c>
      <c r="K9" s="12"/>
      <c r="L9" s="10">
        <v>119443830</v>
      </c>
      <c r="N9" s="10"/>
    </row>
    <row r="10" spans="1:14" s="21" customFormat="1" ht="21.95" customHeight="1" x14ac:dyDescent="0.25">
      <c r="A10" s="5" t="s">
        <v>98</v>
      </c>
      <c r="B10" s="11"/>
      <c r="C10" s="11"/>
      <c r="D10" s="11" t="s">
        <v>80</v>
      </c>
      <c r="E10" s="11"/>
      <c r="F10" s="10">
        <v>460188833</v>
      </c>
      <c r="G10" s="9"/>
      <c r="H10" s="10">
        <v>441292191</v>
      </c>
      <c r="I10" s="10"/>
      <c r="J10" s="10">
        <v>460188833</v>
      </c>
      <c r="K10" s="12"/>
      <c r="L10" s="10">
        <v>441292191</v>
      </c>
      <c r="N10" s="10"/>
    </row>
    <row r="11" spans="1:14" s="21" customFormat="1" ht="21.95" customHeight="1" x14ac:dyDescent="0.25">
      <c r="A11" s="5" t="s">
        <v>59</v>
      </c>
      <c r="B11" s="11"/>
      <c r="C11" s="11"/>
      <c r="D11" s="11"/>
      <c r="E11" s="11"/>
      <c r="F11" s="10">
        <v>7992591</v>
      </c>
      <c r="G11" s="9"/>
      <c r="H11" s="10">
        <v>7176640</v>
      </c>
      <c r="I11" s="10"/>
      <c r="J11" s="10">
        <v>7992591</v>
      </c>
      <c r="K11" s="12"/>
      <c r="L11" s="10">
        <v>7176640</v>
      </c>
      <c r="N11" s="10"/>
    </row>
    <row r="12" spans="1:14" s="21" customFormat="1" ht="21.95" customHeight="1" x14ac:dyDescent="0.25">
      <c r="A12" s="5" t="s">
        <v>60</v>
      </c>
      <c r="B12" s="11"/>
      <c r="C12" s="11"/>
      <c r="D12" s="11" t="s">
        <v>83</v>
      </c>
      <c r="E12" s="11"/>
      <c r="F12" s="10">
        <v>659616170</v>
      </c>
      <c r="G12" s="9"/>
      <c r="H12" s="10">
        <v>451918948</v>
      </c>
      <c r="I12" s="10"/>
      <c r="J12" s="10">
        <v>659616170</v>
      </c>
      <c r="K12" s="12"/>
      <c r="L12" s="10">
        <v>451918948</v>
      </c>
      <c r="N12" s="10"/>
    </row>
    <row r="13" spans="1:14" s="21" customFormat="1" ht="21.95" customHeight="1" x14ac:dyDescent="0.25">
      <c r="A13" s="5" t="s">
        <v>94</v>
      </c>
      <c r="B13" s="11"/>
      <c r="C13" s="11"/>
      <c r="D13" s="11" t="s">
        <v>79</v>
      </c>
      <c r="E13" s="11"/>
      <c r="F13" s="10">
        <v>532731843</v>
      </c>
      <c r="G13" s="9"/>
      <c r="H13" s="10">
        <v>579118997</v>
      </c>
      <c r="I13" s="10"/>
      <c r="J13" s="10">
        <v>532731843</v>
      </c>
      <c r="K13" s="12"/>
      <c r="L13" s="10">
        <v>579118997</v>
      </c>
      <c r="N13" s="10"/>
    </row>
    <row r="14" spans="1:14" s="21" customFormat="1" ht="21.95" customHeight="1" x14ac:dyDescent="0.25">
      <c r="A14" s="5" t="s">
        <v>7</v>
      </c>
      <c r="B14" s="11"/>
      <c r="C14" s="11"/>
      <c r="D14" s="11"/>
      <c r="E14" s="11"/>
      <c r="F14" s="10"/>
      <c r="G14" s="9"/>
      <c r="H14" s="10"/>
      <c r="I14" s="12"/>
      <c r="J14" s="10"/>
      <c r="K14" s="10"/>
      <c r="L14" s="10"/>
    </row>
    <row r="15" spans="1:14" s="21" customFormat="1" ht="21.95" customHeight="1" x14ac:dyDescent="0.25">
      <c r="A15" s="5" t="s">
        <v>8</v>
      </c>
      <c r="B15" s="11"/>
      <c r="C15" s="11"/>
      <c r="D15" s="11" t="s">
        <v>95</v>
      </c>
      <c r="E15" s="11"/>
      <c r="F15" s="10">
        <f>2988961052+55224595</f>
        <v>3044185647</v>
      </c>
      <c r="G15" s="9"/>
      <c r="H15" s="10">
        <f>2765599227+55224595</f>
        <v>2820823822</v>
      </c>
      <c r="I15" s="12"/>
      <c r="J15" s="10">
        <v>2988961052</v>
      </c>
      <c r="K15" s="10"/>
      <c r="L15" s="10">
        <v>2765599227</v>
      </c>
    </row>
    <row r="16" spans="1:14" s="21" customFormat="1" ht="21.95" customHeight="1" x14ac:dyDescent="0.25">
      <c r="A16" s="5" t="s">
        <v>9</v>
      </c>
      <c r="B16" s="11"/>
      <c r="C16" s="11"/>
      <c r="D16" s="11" t="s">
        <v>84</v>
      </c>
      <c r="E16" s="11"/>
      <c r="F16" s="10">
        <v>949846</v>
      </c>
      <c r="G16" s="9"/>
      <c r="H16" s="10">
        <v>592076</v>
      </c>
      <c r="I16" s="12"/>
      <c r="J16" s="10">
        <v>949846</v>
      </c>
      <c r="K16" s="10"/>
      <c r="L16" s="10">
        <v>592076</v>
      </c>
      <c r="N16" s="10"/>
    </row>
    <row r="17" spans="1:14" s="21" customFormat="1" ht="21.95" customHeight="1" x14ac:dyDescent="0.25">
      <c r="A17" s="5" t="s">
        <v>10</v>
      </c>
      <c r="B17" s="11"/>
      <c r="C17" s="11"/>
      <c r="D17" s="11" t="s">
        <v>125</v>
      </c>
      <c r="E17" s="11"/>
      <c r="F17" s="10">
        <v>27016839</v>
      </c>
      <c r="G17" s="9"/>
      <c r="H17" s="10">
        <v>32466779</v>
      </c>
      <c r="I17" s="12"/>
      <c r="J17" s="10">
        <v>43256079</v>
      </c>
      <c r="K17" s="10"/>
      <c r="L17" s="10">
        <v>43256079</v>
      </c>
      <c r="N17" s="10"/>
    </row>
    <row r="18" spans="1:14" s="21" customFormat="1" ht="21.95" customHeight="1" x14ac:dyDescent="0.25">
      <c r="A18" s="5" t="s">
        <v>73</v>
      </c>
      <c r="B18" s="11"/>
      <c r="C18" s="11"/>
      <c r="D18" s="11" t="s">
        <v>96</v>
      </c>
      <c r="E18" s="11"/>
      <c r="F18" s="10">
        <v>242549566</v>
      </c>
      <c r="G18" s="9"/>
      <c r="H18" s="10">
        <v>258354225</v>
      </c>
      <c r="I18" s="12"/>
      <c r="J18" s="10">
        <v>242549566</v>
      </c>
      <c r="K18" s="10"/>
      <c r="L18" s="10">
        <v>258354225</v>
      </c>
      <c r="N18" s="10"/>
    </row>
    <row r="19" spans="1:14" s="21" customFormat="1" ht="21.95" customHeight="1" x14ac:dyDescent="0.25">
      <c r="A19" s="5" t="s">
        <v>74</v>
      </c>
      <c r="B19" s="11"/>
      <c r="C19" s="11"/>
      <c r="D19" s="11" t="s">
        <v>69</v>
      </c>
      <c r="E19" s="11"/>
      <c r="F19" s="10">
        <v>53359278</v>
      </c>
      <c r="G19" s="9"/>
      <c r="H19" s="10">
        <v>57420913</v>
      </c>
      <c r="I19" s="12"/>
      <c r="J19" s="10">
        <v>53359278</v>
      </c>
      <c r="K19" s="10"/>
      <c r="L19" s="10">
        <v>57420913</v>
      </c>
      <c r="N19" s="10"/>
    </row>
    <row r="20" spans="1:14" s="21" customFormat="1" ht="21.95" customHeight="1" x14ac:dyDescent="0.25">
      <c r="A20" s="5" t="s">
        <v>97</v>
      </c>
      <c r="B20" s="11"/>
      <c r="C20" s="11"/>
      <c r="D20" s="11" t="s">
        <v>126</v>
      </c>
      <c r="E20" s="11"/>
      <c r="F20" s="10">
        <v>213721758</v>
      </c>
      <c r="G20" s="9"/>
      <c r="H20" s="10">
        <v>181256430</v>
      </c>
      <c r="I20" s="12"/>
      <c r="J20" s="10">
        <v>210473910</v>
      </c>
      <c r="K20" s="10"/>
      <c r="L20" s="10">
        <v>179098570</v>
      </c>
      <c r="N20" s="10"/>
    </row>
    <row r="21" spans="1:14" s="21" customFormat="1" ht="21.95" customHeight="1" x14ac:dyDescent="0.25">
      <c r="A21" s="5" t="s">
        <v>11</v>
      </c>
      <c r="B21" s="11"/>
      <c r="C21" s="11"/>
      <c r="D21" s="11"/>
      <c r="E21" s="11"/>
      <c r="F21" s="10"/>
      <c r="G21" s="9"/>
      <c r="H21" s="10"/>
      <c r="I21" s="12"/>
      <c r="J21" s="10"/>
      <c r="K21" s="10"/>
      <c r="L21" s="10"/>
      <c r="N21" s="10"/>
    </row>
    <row r="22" spans="1:14" s="21" customFormat="1" ht="21.95" customHeight="1" x14ac:dyDescent="0.25">
      <c r="A22" s="6" t="s">
        <v>75</v>
      </c>
      <c r="B22" s="11"/>
      <c r="C22" s="11"/>
      <c r="D22" s="11" t="s">
        <v>112</v>
      </c>
      <c r="E22" s="11"/>
      <c r="F22" s="10">
        <v>118749174</v>
      </c>
      <c r="G22" s="9"/>
      <c r="H22" s="10">
        <v>117409834</v>
      </c>
      <c r="I22" s="12"/>
      <c r="J22" s="10">
        <v>118749174</v>
      </c>
      <c r="K22" s="10"/>
      <c r="L22" s="10">
        <v>117409834</v>
      </c>
      <c r="N22" s="10"/>
    </row>
    <row r="23" spans="1:14" s="21" customFormat="1" ht="21.95" customHeight="1" x14ac:dyDescent="0.25">
      <c r="A23" s="6" t="s">
        <v>92</v>
      </c>
      <c r="B23" s="11"/>
      <c r="C23" s="11"/>
      <c r="D23" s="11"/>
      <c r="E23" s="11"/>
      <c r="F23" s="10">
        <v>73691390</v>
      </c>
      <c r="G23" s="9"/>
      <c r="H23" s="10">
        <v>21732674</v>
      </c>
      <c r="I23" s="12"/>
      <c r="J23" s="10">
        <v>73691390</v>
      </c>
      <c r="K23" s="10"/>
      <c r="L23" s="10">
        <v>21732674</v>
      </c>
      <c r="N23" s="10"/>
    </row>
    <row r="24" spans="1:14" s="21" customFormat="1" ht="21.95" customHeight="1" x14ac:dyDescent="0.25">
      <c r="A24" s="6" t="s">
        <v>151</v>
      </c>
      <c r="B24" s="11"/>
      <c r="C24" s="11"/>
      <c r="D24" s="11"/>
      <c r="E24" s="11"/>
      <c r="F24" s="10">
        <v>128901665</v>
      </c>
      <c r="G24" s="9"/>
      <c r="H24" s="10">
        <v>138987912</v>
      </c>
      <c r="I24" s="12"/>
      <c r="J24" s="10">
        <v>128901665</v>
      </c>
      <c r="K24" s="10"/>
      <c r="L24" s="10">
        <v>138987912</v>
      </c>
      <c r="N24" s="10"/>
    </row>
    <row r="25" spans="1:14" s="21" customFormat="1" ht="21.95" customHeight="1" thickBot="1" x14ac:dyDescent="0.3">
      <c r="A25" s="4" t="s">
        <v>12</v>
      </c>
      <c r="B25" s="22"/>
      <c r="C25" s="22"/>
      <c r="D25" s="22"/>
      <c r="E25" s="22"/>
      <c r="F25" s="18">
        <f>SUM(F9:F24)</f>
        <v>5703301281</v>
      </c>
      <c r="G25" s="9"/>
      <c r="H25" s="18">
        <f>SUM(H9:H24)</f>
        <v>5227995271</v>
      </c>
      <c r="I25" s="28"/>
      <c r="J25" s="18">
        <f>SUM(J9:J24)</f>
        <v>5661068078</v>
      </c>
      <c r="K25" s="10"/>
      <c r="L25" s="18">
        <f>SUM(L9:L24)</f>
        <v>5181402116</v>
      </c>
      <c r="M25" s="29"/>
      <c r="N25" s="10"/>
    </row>
    <row r="26" spans="1:14" s="21" customFormat="1" ht="21.95" customHeight="1" thickTop="1" x14ac:dyDescent="0.25">
      <c r="A26" s="23"/>
      <c r="B26" s="22"/>
      <c r="C26" s="22"/>
      <c r="D26" s="22"/>
      <c r="E26" s="22"/>
      <c r="F26" s="22"/>
      <c r="G26" s="9"/>
      <c r="H26" s="10"/>
      <c r="I26" s="22"/>
      <c r="J26" s="10"/>
      <c r="K26" s="10"/>
      <c r="L26" s="10"/>
      <c r="M26" s="26"/>
    </row>
    <row r="27" spans="1:14" s="21" customFormat="1" ht="21.95" customHeight="1" x14ac:dyDescent="0.25">
      <c r="A27" s="30" t="s">
        <v>13</v>
      </c>
      <c r="B27" s="22"/>
      <c r="C27" s="22"/>
      <c r="D27" s="22"/>
      <c r="E27" s="22"/>
      <c r="F27" s="22"/>
      <c r="G27" s="9"/>
      <c r="H27" s="10"/>
      <c r="I27" s="22"/>
      <c r="J27" s="10"/>
      <c r="K27" s="10"/>
      <c r="L27" s="10"/>
    </row>
    <row r="28" spans="1:14" s="20" customFormat="1" ht="21.95" customHeight="1" x14ac:dyDescent="0.25">
      <c r="A28" s="4" t="s">
        <v>0</v>
      </c>
      <c r="B28" s="4"/>
      <c r="C28" s="4"/>
      <c r="D28" s="4"/>
      <c r="E28" s="4"/>
      <c r="F28" s="4"/>
      <c r="G28" s="47"/>
      <c r="H28" s="4"/>
      <c r="I28" s="4"/>
      <c r="J28" s="4"/>
      <c r="K28" s="4"/>
      <c r="L28" s="4"/>
    </row>
    <row r="29" spans="1:14" s="21" customFormat="1" ht="21.95" customHeight="1" x14ac:dyDescent="0.25">
      <c r="A29" s="4" t="s">
        <v>14</v>
      </c>
      <c r="B29" s="4"/>
      <c r="C29" s="4"/>
      <c r="D29" s="4"/>
      <c r="E29" s="4"/>
      <c r="F29" s="4"/>
      <c r="G29" s="47"/>
      <c r="H29" s="4"/>
      <c r="I29" s="4"/>
      <c r="J29" s="4"/>
      <c r="K29" s="4"/>
      <c r="L29" s="4"/>
    </row>
    <row r="30" spans="1:14" s="20" customFormat="1" ht="21.95" customHeight="1" x14ac:dyDescent="0.25">
      <c r="A30" s="112" t="s">
        <v>170</v>
      </c>
      <c r="B30" s="112"/>
      <c r="C30" s="112"/>
      <c r="D30" s="112"/>
      <c r="E30" s="112"/>
      <c r="F30" s="112"/>
      <c r="G30" s="112"/>
      <c r="H30" s="112"/>
    </row>
    <row r="31" spans="1:14" s="21" customFormat="1" ht="21.95" customHeight="1" x14ac:dyDescent="0.25">
      <c r="A31" s="22"/>
      <c r="G31" s="113"/>
      <c r="H31" s="113"/>
      <c r="K31" s="10"/>
      <c r="L31" s="44" t="s">
        <v>2</v>
      </c>
    </row>
    <row r="32" spans="1:14" s="21" customFormat="1" ht="21.95" customHeight="1" x14ac:dyDescent="0.25">
      <c r="A32" s="22"/>
      <c r="F32" s="115" t="s">
        <v>61</v>
      </c>
      <c r="G32" s="115"/>
      <c r="H32" s="115"/>
      <c r="K32" s="10"/>
      <c r="L32" s="10"/>
    </row>
    <row r="33" spans="1:14" s="21" customFormat="1" ht="21.95" customHeight="1" x14ac:dyDescent="0.25">
      <c r="A33" s="22"/>
      <c r="F33" s="114" t="s">
        <v>77</v>
      </c>
      <c r="G33" s="114"/>
      <c r="H33" s="114"/>
      <c r="J33" s="114" t="s">
        <v>3</v>
      </c>
      <c r="K33" s="114"/>
      <c r="L33" s="114"/>
    </row>
    <row r="34" spans="1:14" s="21" customFormat="1" ht="21.95" customHeight="1" x14ac:dyDescent="0.25">
      <c r="A34" s="23"/>
      <c r="B34" s="24"/>
      <c r="C34" s="24"/>
      <c r="D34" s="41" t="s">
        <v>4</v>
      </c>
      <c r="E34" s="16"/>
      <c r="F34" s="42" t="s">
        <v>172</v>
      </c>
      <c r="G34" s="45"/>
      <c r="H34" s="42" t="s">
        <v>149</v>
      </c>
      <c r="I34" s="37"/>
      <c r="J34" s="42" t="s">
        <v>172</v>
      </c>
      <c r="K34" s="40"/>
      <c r="L34" s="42" t="s">
        <v>149</v>
      </c>
    </row>
    <row r="35" spans="1:14" s="21" customFormat="1" ht="21.95" customHeight="1" x14ac:dyDescent="0.25">
      <c r="A35" s="19" t="s">
        <v>63</v>
      </c>
      <c r="B35" s="24"/>
      <c r="C35" s="24"/>
      <c r="D35" s="24"/>
      <c r="E35" s="24"/>
      <c r="F35" s="24"/>
      <c r="G35" s="2"/>
      <c r="H35" s="24"/>
      <c r="I35" s="24"/>
      <c r="J35" s="1"/>
      <c r="K35" s="2"/>
      <c r="L35" s="1"/>
    </row>
    <row r="36" spans="1:14" s="21" customFormat="1" ht="21.95" customHeight="1" x14ac:dyDescent="0.25">
      <c r="A36" s="4" t="s">
        <v>15</v>
      </c>
      <c r="B36" s="22"/>
      <c r="C36" s="22"/>
      <c r="D36" s="22"/>
      <c r="E36" s="22"/>
      <c r="F36" s="22"/>
      <c r="G36" s="48"/>
      <c r="H36" s="22"/>
      <c r="I36" s="22"/>
      <c r="J36" s="43"/>
      <c r="K36" s="31"/>
      <c r="L36" s="43"/>
    </row>
    <row r="37" spans="1:14" s="21" customFormat="1" ht="21.95" customHeight="1" x14ac:dyDescent="0.25">
      <c r="A37" s="5" t="s">
        <v>17</v>
      </c>
      <c r="B37" s="11"/>
      <c r="C37" s="11"/>
      <c r="D37" s="11" t="s">
        <v>117</v>
      </c>
      <c r="E37" s="11"/>
      <c r="F37" s="10">
        <v>2581112521</v>
      </c>
      <c r="G37" s="9"/>
      <c r="H37" s="10">
        <v>2196320380</v>
      </c>
      <c r="I37" s="12"/>
      <c r="J37" s="10">
        <v>2581112521</v>
      </c>
      <c r="K37" s="10"/>
      <c r="L37" s="10">
        <v>2196320380</v>
      </c>
    </row>
    <row r="38" spans="1:14" s="21" customFormat="1" ht="21.95" customHeight="1" x14ac:dyDescent="0.25">
      <c r="A38" s="5" t="s">
        <v>16</v>
      </c>
      <c r="B38" s="11"/>
      <c r="C38" s="11"/>
      <c r="D38" s="11" t="s">
        <v>127</v>
      </c>
      <c r="E38" s="11"/>
      <c r="F38" s="10">
        <v>761022233</v>
      </c>
      <c r="G38" s="9"/>
      <c r="H38" s="10">
        <v>674431561</v>
      </c>
      <c r="I38" s="10"/>
      <c r="J38" s="10">
        <v>761022233</v>
      </c>
      <c r="K38" s="12"/>
      <c r="L38" s="10">
        <v>674431561</v>
      </c>
      <c r="N38" s="10"/>
    </row>
    <row r="39" spans="1:14" s="21" customFormat="1" ht="21.95" customHeight="1" x14ac:dyDescent="0.25">
      <c r="A39" s="5" t="s">
        <v>173</v>
      </c>
      <c r="B39" s="11"/>
      <c r="C39" s="11"/>
      <c r="D39" s="11"/>
      <c r="E39" s="11"/>
      <c r="F39" s="10">
        <v>9095850</v>
      </c>
      <c r="G39" s="9"/>
      <c r="H39" s="10">
        <v>0</v>
      </c>
      <c r="I39" s="10"/>
      <c r="J39" s="10">
        <v>9095850</v>
      </c>
      <c r="K39" s="12"/>
      <c r="L39" s="10">
        <v>0</v>
      </c>
      <c r="N39" s="10"/>
    </row>
    <row r="40" spans="1:14" s="21" customFormat="1" ht="21.95" customHeight="1" x14ac:dyDescent="0.25">
      <c r="A40" s="5" t="s">
        <v>93</v>
      </c>
      <c r="B40" s="11"/>
      <c r="C40" s="11"/>
      <c r="D40" s="11" t="s">
        <v>128</v>
      </c>
      <c r="E40" s="11"/>
      <c r="F40" s="10">
        <v>61300779</v>
      </c>
      <c r="G40" s="9"/>
      <c r="H40" s="10">
        <v>50076495</v>
      </c>
      <c r="I40" s="10"/>
      <c r="J40" s="10">
        <v>61300779</v>
      </c>
      <c r="K40" s="12"/>
      <c r="L40" s="10">
        <v>50076495</v>
      </c>
      <c r="N40" s="10"/>
    </row>
    <row r="41" spans="1:14" s="21" customFormat="1" ht="21.95" customHeight="1" x14ac:dyDescent="0.25">
      <c r="A41" s="5" t="s">
        <v>18</v>
      </c>
      <c r="B41" s="11"/>
      <c r="C41" s="11"/>
      <c r="D41" s="11"/>
      <c r="E41" s="11"/>
      <c r="F41" s="10"/>
      <c r="G41" s="9"/>
      <c r="H41" s="10"/>
      <c r="I41" s="12"/>
      <c r="J41" s="10"/>
      <c r="K41" s="10"/>
      <c r="L41" s="10"/>
      <c r="N41" s="10"/>
    </row>
    <row r="42" spans="1:14" s="21" customFormat="1" ht="21.95" customHeight="1" x14ac:dyDescent="0.25">
      <c r="A42" s="5" t="s">
        <v>19</v>
      </c>
      <c r="B42" s="11"/>
      <c r="C42" s="11"/>
      <c r="D42" s="11"/>
      <c r="E42" s="11"/>
      <c r="F42" s="10">
        <v>86728688</v>
      </c>
      <c r="G42" s="9"/>
      <c r="H42" s="10">
        <v>71796074</v>
      </c>
      <c r="I42" s="12"/>
      <c r="J42" s="10">
        <v>86728688</v>
      </c>
      <c r="K42" s="10"/>
      <c r="L42" s="10">
        <v>71796074</v>
      </c>
      <c r="N42" s="10"/>
    </row>
    <row r="43" spans="1:14" s="21" customFormat="1" ht="21.95" customHeight="1" x14ac:dyDescent="0.25">
      <c r="A43" s="6" t="s">
        <v>20</v>
      </c>
      <c r="B43" s="11"/>
      <c r="C43" s="11"/>
      <c r="F43" s="10">
        <v>44578080</v>
      </c>
      <c r="G43" s="9"/>
      <c r="H43" s="10">
        <v>83753471</v>
      </c>
      <c r="I43" s="12"/>
      <c r="J43" s="10">
        <v>44578080</v>
      </c>
      <c r="K43" s="10"/>
      <c r="L43" s="10">
        <v>83753471</v>
      </c>
      <c r="N43" s="10"/>
    </row>
    <row r="44" spans="1:14" s="21" customFormat="1" ht="21.95" customHeight="1" x14ac:dyDescent="0.25">
      <c r="A44" s="5" t="s">
        <v>143</v>
      </c>
      <c r="B44" s="11"/>
      <c r="C44" s="11"/>
      <c r="D44" s="11" t="s">
        <v>129</v>
      </c>
      <c r="E44" s="11"/>
      <c r="F44" s="10">
        <v>15869920</v>
      </c>
      <c r="G44" s="9"/>
      <c r="H44" s="10">
        <v>17990612</v>
      </c>
      <c r="I44" s="12"/>
      <c r="J44" s="10">
        <v>15869920</v>
      </c>
      <c r="K44" s="10"/>
      <c r="L44" s="10">
        <v>17990612</v>
      </c>
      <c r="N44" s="10"/>
    </row>
    <row r="45" spans="1:14" s="21" customFormat="1" ht="21.95" customHeight="1" x14ac:dyDescent="0.25">
      <c r="A45" s="6" t="s">
        <v>151</v>
      </c>
      <c r="B45" s="11"/>
      <c r="C45" s="11"/>
      <c r="D45" s="11"/>
      <c r="E45" s="11"/>
      <c r="F45" s="10">
        <v>77106342</v>
      </c>
      <c r="G45" s="9"/>
      <c r="H45" s="10">
        <v>26451936</v>
      </c>
      <c r="I45" s="12"/>
      <c r="J45" s="10">
        <v>77106342</v>
      </c>
      <c r="K45" s="10"/>
      <c r="L45" s="10">
        <v>26451936</v>
      </c>
      <c r="N45" s="10"/>
    </row>
    <row r="46" spans="1:14" s="21" customFormat="1" ht="21.95" customHeight="1" x14ac:dyDescent="0.25">
      <c r="A46" s="4" t="s">
        <v>21</v>
      </c>
      <c r="B46" s="11"/>
      <c r="C46" s="11"/>
      <c r="D46" s="11"/>
      <c r="E46" s="11"/>
      <c r="F46" s="27">
        <f>SUM(F37:F45)</f>
        <v>3636814413</v>
      </c>
      <c r="G46" s="9"/>
      <c r="H46" s="27">
        <f>SUM(H37:H45)</f>
        <v>3120820529</v>
      </c>
      <c r="I46" s="12"/>
      <c r="J46" s="27">
        <f>SUM(J37:J45)</f>
        <v>3636814413</v>
      </c>
      <c r="K46" s="10"/>
      <c r="L46" s="27">
        <f>SUM(L37:L45)</f>
        <v>3120820529</v>
      </c>
      <c r="M46" s="32"/>
      <c r="N46" s="10"/>
    </row>
    <row r="47" spans="1:14" s="21" customFormat="1" ht="21.95" customHeight="1" x14ac:dyDescent="0.25">
      <c r="A47" s="4" t="s">
        <v>22</v>
      </c>
      <c r="B47" s="11"/>
      <c r="C47" s="11"/>
      <c r="D47" s="11"/>
      <c r="E47" s="11"/>
      <c r="F47" s="11"/>
      <c r="G47" s="9"/>
      <c r="H47" s="10"/>
      <c r="I47" s="11"/>
      <c r="J47" s="10"/>
      <c r="K47" s="10"/>
      <c r="L47" s="10"/>
    </row>
    <row r="48" spans="1:14" s="21" customFormat="1" ht="21.95" customHeight="1" x14ac:dyDescent="0.25">
      <c r="A48" s="5" t="s">
        <v>23</v>
      </c>
      <c r="B48" s="11"/>
      <c r="C48" s="11"/>
      <c r="D48" s="11" t="s">
        <v>130</v>
      </c>
      <c r="E48" s="11"/>
      <c r="F48" s="11"/>
      <c r="G48" s="9"/>
      <c r="H48" s="10"/>
      <c r="I48" s="11"/>
      <c r="J48" s="10"/>
      <c r="K48" s="10"/>
      <c r="L48" s="10"/>
    </row>
    <row r="49" spans="1:15" s="21" customFormat="1" ht="21.95" customHeight="1" x14ac:dyDescent="0.25">
      <c r="A49" s="6" t="s">
        <v>24</v>
      </c>
      <c r="B49" s="11"/>
      <c r="C49" s="11"/>
      <c r="D49" s="11"/>
      <c r="E49" s="11"/>
      <c r="F49" s="11"/>
      <c r="G49" s="9"/>
      <c r="H49" s="10"/>
      <c r="I49" s="11"/>
      <c r="J49" s="10"/>
      <c r="K49" s="10"/>
      <c r="L49" s="10"/>
    </row>
    <row r="50" spans="1:15" s="21" customFormat="1" ht="21.95" customHeight="1" x14ac:dyDescent="0.25">
      <c r="A50" s="6" t="s">
        <v>174</v>
      </c>
      <c r="B50" s="11"/>
      <c r="C50" s="11"/>
      <c r="D50" s="11"/>
      <c r="E50" s="11"/>
      <c r="F50" s="11"/>
      <c r="G50" s="9"/>
      <c r="H50" s="10"/>
      <c r="I50" s="11"/>
      <c r="J50" s="10"/>
      <c r="K50" s="10"/>
      <c r="L50" s="10"/>
    </row>
    <row r="51" spans="1:15" s="21" customFormat="1" ht="21.95" customHeight="1" thickBot="1" x14ac:dyDescent="0.3">
      <c r="A51" s="21" t="s">
        <v>171</v>
      </c>
      <c r="B51" s="11"/>
      <c r="C51" s="11"/>
      <c r="D51" s="11"/>
      <c r="E51" s="11"/>
      <c r="F51" s="97">
        <v>350000000</v>
      </c>
      <c r="G51" s="14"/>
      <c r="H51" s="97">
        <v>340000000</v>
      </c>
      <c r="I51" s="14"/>
      <c r="J51" s="13">
        <v>350000000</v>
      </c>
      <c r="K51" s="12"/>
      <c r="L51" s="13">
        <v>340000000</v>
      </c>
      <c r="N51" s="10"/>
    </row>
    <row r="52" spans="1:15" s="21" customFormat="1" ht="21.95" customHeight="1" thickTop="1" x14ac:dyDescent="0.25">
      <c r="A52" s="6" t="s">
        <v>25</v>
      </c>
      <c r="B52" s="11"/>
      <c r="C52" s="11"/>
      <c r="D52" s="11"/>
      <c r="E52" s="11"/>
      <c r="F52" s="11"/>
      <c r="G52" s="9"/>
      <c r="H52" s="11"/>
      <c r="I52" s="12"/>
      <c r="J52" s="10"/>
      <c r="K52" s="10"/>
      <c r="L52" s="10"/>
    </row>
    <row r="53" spans="1:15" s="21" customFormat="1" ht="21.95" customHeight="1" x14ac:dyDescent="0.25">
      <c r="A53" s="6" t="s">
        <v>174</v>
      </c>
      <c r="B53" s="11"/>
      <c r="C53" s="11"/>
      <c r="D53" s="11"/>
      <c r="E53" s="11"/>
      <c r="F53" s="11"/>
      <c r="G53" s="9"/>
      <c r="H53" s="11"/>
      <c r="I53" s="12"/>
      <c r="J53" s="10"/>
      <c r="K53" s="10"/>
      <c r="L53" s="10"/>
    </row>
    <row r="54" spans="1:15" s="21" customFormat="1" ht="21.95" customHeight="1" x14ac:dyDescent="0.25">
      <c r="A54" s="21" t="s">
        <v>171</v>
      </c>
      <c r="B54" s="11"/>
      <c r="C54" s="11"/>
      <c r="D54" s="11"/>
      <c r="E54" s="11"/>
      <c r="F54" s="14">
        <v>350000000</v>
      </c>
      <c r="G54" s="14"/>
      <c r="H54" s="14">
        <v>340000000</v>
      </c>
      <c r="I54" s="12"/>
      <c r="J54" s="14">
        <v>350000000</v>
      </c>
      <c r="K54" s="14"/>
      <c r="L54" s="14">
        <v>340000000</v>
      </c>
      <c r="N54" s="10"/>
    </row>
    <row r="55" spans="1:15" s="21" customFormat="1" ht="21.95" customHeight="1" x14ac:dyDescent="0.25">
      <c r="A55" s="5" t="s">
        <v>26</v>
      </c>
      <c r="B55" s="11"/>
      <c r="C55" s="11"/>
      <c r="D55" s="11"/>
      <c r="E55" s="11"/>
      <c r="F55" s="10">
        <v>647275073</v>
      </c>
      <c r="G55" s="9"/>
      <c r="H55" s="10">
        <v>647260093</v>
      </c>
      <c r="I55" s="12"/>
      <c r="J55" s="10">
        <v>647275073</v>
      </c>
      <c r="K55" s="10"/>
      <c r="L55" s="10">
        <v>647260093</v>
      </c>
      <c r="N55" s="10"/>
    </row>
    <row r="56" spans="1:15" s="21" customFormat="1" ht="21.95" customHeight="1" x14ac:dyDescent="0.25">
      <c r="A56" s="5" t="s">
        <v>27</v>
      </c>
      <c r="B56" s="11"/>
      <c r="C56" s="11"/>
      <c r="D56" s="11"/>
      <c r="E56" s="11"/>
      <c r="F56" s="10"/>
      <c r="G56" s="9"/>
      <c r="H56" s="10"/>
      <c r="I56" s="12"/>
      <c r="J56" s="10"/>
      <c r="K56" s="10"/>
      <c r="L56" s="10"/>
    </row>
    <row r="57" spans="1:15" s="21" customFormat="1" ht="21.95" customHeight="1" x14ac:dyDescent="0.25">
      <c r="A57" s="5" t="s">
        <v>28</v>
      </c>
      <c r="B57" s="11"/>
      <c r="C57" s="11"/>
      <c r="D57" s="11"/>
      <c r="E57" s="11"/>
      <c r="F57" s="10"/>
      <c r="G57" s="9"/>
      <c r="H57" s="10"/>
      <c r="I57" s="12"/>
      <c r="J57" s="10"/>
      <c r="K57" s="10"/>
      <c r="L57" s="10"/>
    </row>
    <row r="58" spans="1:15" s="21" customFormat="1" ht="21.95" customHeight="1" x14ac:dyDescent="0.25">
      <c r="A58" s="5" t="s">
        <v>64</v>
      </c>
      <c r="B58" s="11"/>
      <c r="C58" s="11"/>
      <c r="D58" s="11" t="s">
        <v>137</v>
      </c>
      <c r="E58" s="11"/>
      <c r="F58" s="10">
        <v>35000000</v>
      </c>
      <c r="G58" s="9"/>
      <c r="H58" s="10">
        <v>34000000</v>
      </c>
      <c r="I58" s="12"/>
      <c r="J58" s="10">
        <v>35000000</v>
      </c>
      <c r="K58" s="10"/>
      <c r="L58" s="10">
        <v>34000000</v>
      </c>
      <c r="N58" s="10"/>
    </row>
    <row r="59" spans="1:15" s="21" customFormat="1" ht="21.95" customHeight="1" x14ac:dyDescent="0.25">
      <c r="A59" s="5" t="s">
        <v>29</v>
      </c>
      <c r="B59" s="11"/>
      <c r="C59" s="11"/>
      <c r="D59" s="11"/>
      <c r="E59" s="11"/>
      <c r="F59" s="10">
        <v>20000000</v>
      </c>
      <c r="G59" s="9"/>
      <c r="H59" s="10">
        <v>20000000</v>
      </c>
      <c r="I59" s="12"/>
      <c r="J59" s="10">
        <v>20000000</v>
      </c>
      <c r="K59" s="10"/>
      <c r="L59" s="10">
        <v>20000000</v>
      </c>
      <c r="N59" s="10"/>
    </row>
    <row r="60" spans="1:15" s="21" customFormat="1" ht="21.95" customHeight="1" x14ac:dyDescent="0.25">
      <c r="A60" s="5" t="s">
        <v>55</v>
      </c>
      <c r="B60" s="11"/>
      <c r="C60" s="11"/>
      <c r="D60" s="11"/>
      <c r="E60" s="11"/>
      <c r="F60" s="9">
        <v>1047820233</v>
      </c>
      <c r="G60" s="9"/>
      <c r="H60" s="9">
        <v>1084314951</v>
      </c>
      <c r="I60" s="12"/>
      <c r="J60" s="9">
        <v>1000237594</v>
      </c>
      <c r="K60" s="10"/>
      <c r="L60" s="9">
        <v>1035119143</v>
      </c>
      <c r="M60" s="10"/>
      <c r="N60" s="10"/>
      <c r="O60" s="10"/>
    </row>
    <row r="61" spans="1:15" s="21" customFormat="1" ht="21.95" customHeight="1" x14ac:dyDescent="0.25">
      <c r="A61" s="5" t="s">
        <v>62</v>
      </c>
      <c r="B61" s="11"/>
      <c r="C61" s="11"/>
      <c r="D61" s="11"/>
      <c r="E61" s="11"/>
      <c r="F61" s="33">
        <v>-33608438</v>
      </c>
      <c r="G61" s="9"/>
      <c r="H61" s="33">
        <v>-18400302</v>
      </c>
      <c r="I61" s="12"/>
      <c r="J61" s="33">
        <v>-28259002</v>
      </c>
      <c r="K61" s="10"/>
      <c r="L61" s="33">
        <v>-15797649</v>
      </c>
      <c r="N61" s="10"/>
      <c r="O61" s="10"/>
    </row>
    <row r="62" spans="1:15" s="21" customFormat="1" ht="21.95" customHeight="1" x14ac:dyDescent="0.25">
      <c r="A62" s="4" t="s">
        <v>56</v>
      </c>
      <c r="B62" s="22"/>
      <c r="C62" s="22"/>
      <c r="D62" s="22"/>
      <c r="E62" s="22"/>
      <c r="F62" s="33">
        <f>SUM(F54:F61)</f>
        <v>2066486868</v>
      </c>
      <c r="G62" s="9"/>
      <c r="H62" s="33">
        <f>SUM(H54:H61)</f>
        <v>2107174742</v>
      </c>
      <c r="I62" s="9">
        <f>SUM(I54:I60)</f>
        <v>0</v>
      </c>
      <c r="J62" s="33">
        <f>SUM(J54:J61)</f>
        <v>2024253665</v>
      </c>
      <c r="K62" s="9">
        <f>SUM(K54:K60)</f>
        <v>0</v>
      </c>
      <c r="L62" s="33">
        <f>SUM(L54:L61)</f>
        <v>2060581587</v>
      </c>
      <c r="N62" s="10"/>
    </row>
    <row r="63" spans="1:15" s="21" customFormat="1" ht="21.95" customHeight="1" thickBot="1" x14ac:dyDescent="0.3">
      <c r="A63" s="4" t="s">
        <v>30</v>
      </c>
      <c r="B63" s="22"/>
      <c r="C63" s="22"/>
      <c r="D63" s="22"/>
      <c r="E63" s="22"/>
      <c r="F63" s="34">
        <f>SUM(F46,F62)</f>
        <v>5703301281</v>
      </c>
      <c r="G63" s="9"/>
      <c r="H63" s="34">
        <f>SUM(H46,H62)</f>
        <v>5227995271</v>
      </c>
      <c r="I63" s="28"/>
      <c r="J63" s="34">
        <f>SUM(J46,J62)</f>
        <v>5661068078</v>
      </c>
      <c r="K63" s="10"/>
      <c r="L63" s="34">
        <f>SUM(L46,L62)</f>
        <v>5181402116</v>
      </c>
      <c r="M63" s="32"/>
      <c r="N63" s="10"/>
    </row>
    <row r="64" spans="1:15" s="21" customFormat="1" ht="21.95" customHeight="1" thickTop="1" x14ac:dyDescent="0.25">
      <c r="B64" s="22"/>
      <c r="C64" s="22"/>
      <c r="D64" s="22"/>
      <c r="E64" s="22"/>
      <c r="F64" s="10">
        <f>+F63-F25</f>
        <v>0</v>
      </c>
      <c r="G64" s="9"/>
      <c r="H64" s="10">
        <f>+H63-H25</f>
        <v>0</v>
      </c>
      <c r="I64" s="28"/>
      <c r="J64" s="10">
        <f>SUM(J63-J25)</f>
        <v>0</v>
      </c>
      <c r="K64" s="10"/>
      <c r="L64" s="10">
        <f>+L63-L25</f>
        <v>0</v>
      </c>
      <c r="M64" s="26"/>
    </row>
    <row r="65" spans="1:12" s="21" customFormat="1" ht="21.95" customHeight="1" x14ac:dyDescent="0.25">
      <c r="A65" s="30" t="s">
        <v>13</v>
      </c>
      <c r="B65" s="22"/>
      <c r="C65" s="22"/>
      <c r="D65" s="22"/>
      <c r="E65" s="22"/>
      <c r="F65" s="22"/>
      <c r="G65" s="9"/>
      <c r="H65" s="10"/>
      <c r="I65" s="22"/>
      <c r="J65" s="10"/>
      <c r="K65" s="10"/>
      <c r="L65" s="10"/>
    </row>
    <row r="66" spans="1:12" s="21" customFormat="1" ht="21.95" customHeight="1" x14ac:dyDescent="0.25">
      <c r="A66" s="30"/>
      <c r="B66" s="22"/>
      <c r="C66" s="22"/>
      <c r="D66" s="22"/>
      <c r="E66" s="22"/>
      <c r="F66" s="22"/>
      <c r="G66" s="9"/>
      <c r="H66" s="10"/>
      <c r="I66" s="22"/>
      <c r="J66" s="10"/>
      <c r="K66" s="10"/>
      <c r="L66" s="10"/>
    </row>
    <row r="67" spans="1:12" s="21" customFormat="1" ht="21.95" customHeight="1" x14ac:dyDescent="0.25">
      <c r="A67" s="35"/>
      <c r="B67" s="35"/>
      <c r="C67" s="35"/>
      <c r="D67" s="36"/>
      <c r="E67" s="36"/>
      <c r="F67" s="36"/>
      <c r="G67" s="9"/>
      <c r="H67" s="10"/>
      <c r="I67" s="36"/>
      <c r="J67" s="36"/>
      <c r="K67" s="10"/>
      <c r="L67" s="10"/>
    </row>
    <row r="68" spans="1:12" s="21" customFormat="1" ht="21.95" customHeight="1" x14ac:dyDescent="0.25">
      <c r="A68" s="30"/>
      <c r="B68" s="22"/>
      <c r="C68" s="22"/>
      <c r="D68" s="22"/>
      <c r="E68" s="22"/>
      <c r="F68" s="22"/>
      <c r="G68" s="9"/>
      <c r="H68" s="10"/>
      <c r="I68" s="22"/>
      <c r="J68" s="10"/>
      <c r="K68" s="10"/>
      <c r="L68" s="10"/>
    </row>
    <row r="69" spans="1:12" s="21" customFormat="1" ht="21.95" customHeight="1" x14ac:dyDescent="0.25">
      <c r="A69" s="30"/>
      <c r="B69" s="22"/>
      <c r="C69" s="22"/>
      <c r="D69" s="6" t="s">
        <v>31</v>
      </c>
      <c r="E69" s="6"/>
      <c r="F69" s="6"/>
      <c r="G69" s="9"/>
      <c r="H69" s="10"/>
      <c r="I69" s="22"/>
      <c r="J69" s="10"/>
      <c r="K69" s="10"/>
      <c r="L69" s="10"/>
    </row>
    <row r="70" spans="1:12" s="21" customFormat="1" ht="21.95" customHeight="1" x14ac:dyDescent="0.25">
      <c r="A70" s="35"/>
      <c r="B70" s="35"/>
      <c r="C70" s="35"/>
      <c r="D70" s="22"/>
      <c r="E70" s="22"/>
      <c r="F70" s="22"/>
      <c r="G70" s="9"/>
      <c r="H70" s="10"/>
      <c r="I70" s="22"/>
      <c r="J70" s="10"/>
      <c r="K70" s="10"/>
      <c r="L70" s="10"/>
    </row>
  </sheetData>
  <mergeCells count="12">
    <mergeCell ref="J6:L6"/>
    <mergeCell ref="F33:H33"/>
    <mergeCell ref="F32:H32"/>
    <mergeCell ref="J33:L33"/>
    <mergeCell ref="G31:H31"/>
    <mergeCell ref="A30:H30"/>
    <mergeCell ref="A1:H1"/>
    <mergeCell ref="A2:H2"/>
    <mergeCell ref="A3:H3"/>
    <mergeCell ref="G4:H4"/>
    <mergeCell ref="F6:H6"/>
    <mergeCell ref="F5:H5"/>
  </mergeCells>
  <printOptions horizontalCentered="1"/>
  <pageMargins left="0.86614173228346458" right="0.39370078740157483" top="0.9055118110236221" bottom="0" header="0.31496062992125984" footer="0.31496062992125984"/>
  <pageSetup paperSize="9" scale="75" orientation="portrait" r:id="rId1"/>
  <rowBreaks count="1" manualBreakCount="1">
    <brk id="27" max="13" man="1"/>
  </rowBreaks>
  <ignoredErrors>
    <ignoredError sqref="D9:D2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1"/>
  <sheetViews>
    <sheetView showGridLines="0" view="pageBreakPreview" topLeftCell="A87" zoomScale="50" zoomScaleSheetLayoutView="50" workbookViewId="0">
      <selection activeCell="M87" sqref="M1:W1048576"/>
    </sheetView>
  </sheetViews>
  <sheetFormatPr defaultColWidth="9" defaultRowHeight="22.9" customHeight="1" outlineLevelRow="1" x14ac:dyDescent="0.25"/>
  <cols>
    <col min="1" max="2" width="9" style="49" customWidth="1"/>
    <col min="3" max="3" width="24.125" style="49" customWidth="1"/>
    <col min="4" max="4" width="7.125" style="49" customWidth="1"/>
    <col min="5" max="5" width="0.625" style="49" customWidth="1"/>
    <col min="6" max="6" width="14.625" style="49" bestFit="1" customWidth="1"/>
    <col min="7" max="7" width="0.625" style="49" customWidth="1"/>
    <col min="8" max="8" width="14.625" style="49" bestFit="1" customWidth="1"/>
    <col min="9" max="9" width="0.625" style="49" customWidth="1"/>
    <col min="10" max="10" width="14.375" style="49" customWidth="1"/>
    <col min="11" max="11" width="0.625" style="49" customWidth="1"/>
    <col min="12" max="12" width="15.125" style="49" customWidth="1"/>
    <col min="13" max="13" width="16.75" style="85" customWidth="1"/>
    <col min="14" max="14" width="10.75" style="49" bestFit="1" customWidth="1"/>
    <col min="15" max="16384" width="9" style="49"/>
  </cols>
  <sheetData>
    <row r="1" spans="1:14" s="21" customFormat="1" ht="22.9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/>
      <c r="N1" s="7"/>
    </row>
    <row r="2" spans="1:14" s="21" customFormat="1" ht="22.9" customHeight="1" x14ac:dyDescent="0.25">
      <c r="A2" s="4" t="s">
        <v>67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112" t="s">
        <v>168</v>
      </c>
      <c r="B3" s="112"/>
      <c r="C3" s="112"/>
      <c r="D3" s="112"/>
      <c r="E3" s="112"/>
      <c r="F3" s="112"/>
      <c r="G3" s="112"/>
      <c r="H3" s="112"/>
      <c r="I3" s="98"/>
      <c r="J3" s="98"/>
      <c r="K3" s="98"/>
      <c r="L3" s="98"/>
      <c r="M3" s="16"/>
      <c r="N3" s="7"/>
    </row>
    <row r="4" spans="1:14" s="21" customFormat="1" ht="22.9" customHeight="1" x14ac:dyDescent="0.25">
      <c r="A4" s="22"/>
      <c r="F4" s="113"/>
      <c r="G4" s="113"/>
      <c r="H4" s="113"/>
      <c r="J4" s="113" t="s">
        <v>2</v>
      </c>
      <c r="K4" s="113"/>
      <c r="L4" s="113"/>
      <c r="M4" s="16"/>
      <c r="N4" s="7"/>
    </row>
    <row r="5" spans="1:14" s="21" customFormat="1" ht="22.9" customHeight="1" x14ac:dyDescent="0.25">
      <c r="A5" s="22"/>
      <c r="B5" s="22"/>
      <c r="C5" s="22"/>
      <c r="D5" s="49"/>
      <c r="E5" s="22"/>
      <c r="F5" s="3"/>
      <c r="G5" s="3" t="s">
        <v>61</v>
      </c>
      <c r="H5" s="3"/>
      <c r="J5" s="3"/>
      <c r="K5" s="10"/>
      <c r="L5" s="3"/>
      <c r="M5" s="16"/>
      <c r="N5" s="7"/>
    </row>
    <row r="6" spans="1:14" s="21" customFormat="1" ht="22.9" customHeight="1" x14ac:dyDescent="0.25">
      <c r="A6" s="22"/>
      <c r="F6" s="99"/>
      <c r="G6" s="99" t="s">
        <v>77</v>
      </c>
      <c r="H6" s="99"/>
      <c r="J6" s="99"/>
      <c r="K6" s="99" t="s">
        <v>3</v>
      </c>
      <c r="L6" s="99"/>
      <c r="M6" s="16"/>
      <c r="N6" s="7"/>
    </row>
    <row r="7" spans="1:14" s="21" customFormat="1" ht="22.9" customHeight="1" x14ac:dyDescent="0.25">
      <c r="A7" s="22"/>
      <c r="B7" s="37"/>
      <c r="C7" s="37"/>
      <c r="D7" s="102" t="s">
        <v>4</v>
      </c>
      <c r="E7" s="37"/>
      <c r="F7" s="42">
        <v>2562</v>
      </c>
      <c r="G7" s="40"/>
      <c r="H7" s="42">
        <v>2561</v>
      </c>
      <c r="I7" s="37"/>
      <c r="J7" s="42">
        <v>2562</v>
      </c>
      <c r="K7" s="40"/>
      <c r="L7" s="42">
        <v>2561</v>
      </c>
      <c r="M7" s="16"/>
      <c r="N7" s="7"/>
    </row>
    <row r="8" spans="1:14" s="21" customFormat="1" ht="22.9" customHeight="1" x14ac:dyDescent="0.25">
      <c r="A8" s="4" t="s">
        <v>32</v>
      </c>
      <c r="B8" s="22"/>
      <c r="C8" s="22"/>
      <c r="D8" s="22"/>
      <c r="E8" s="22"/>
      <c r="F8" s="10"/>
      <c r="G8" s="10"/>
      <c r="H8" s="10"/>
      <c r="I8" s="10"/>
      <c r="J8" s="94"/>
      <c r="K8" s="10"/>
      <c r="L8" s="94"/>
      <c r="M8" s="16"/>
      <c r="N8" s="7"/>
    </row>
    <row r="9" spans="1:14" s="21" customFormat="1" ht="22.9" customHeight="1" x14ac:dyDescent="0.25">
      <c r="A9" s="86" t="s">
        <v>102</v>
      </c>
      <c r="B9" s="22"/>
      <c r="C9" s="22"/>
      <c r="D9" s="22"/>
      <c r="E9" s="22"/>
      <c r="F9" s="10">
        <v>3023909573</v>
      </c>
      <c r="G9" s="10"/>
      <c r="H9" s="10">
        <v>2892615189</v>
      </c>
      <c r="I9" s="10"/>
      <c r="J9" s="10">
        <v>3023909573</v>
      </c>
      <c r="K9" s="10"/>
      <c r="L9" s="10">
        <v>2892615189</v>
      </c>
      <c r="M9" s="16"/>
      <c r="N9" s="7"/>
    </row>
    <row r="10" spans="1:14" s="21" customFormat="1" ht="22.9" customHeight="1" x14ac:dyDescent="0.25">
      <c r="A10" s="5" t="s">
        <v>103</v>
      </c>
      <c r="B10" s="22"/>
      <c r="C10" s="22"/>
      <c r="D10" s="22"/>
      <c r="E10" s="22"/>
      <c r="F10" s="33">
        <v>-745406466</v>
      </c>
      <c r="G10" s="10"/>
      <c r="H10" s="33">
        <v>-700186941</v>
      </c>
      <c r="I10" s="10"/>
      <c r="J10" s="33">
        <v>-745406466</v>
      </c>
      <c r="K10" s="10"/>
      <c r="L10" s="33">
        <v>-700186941</v>
      </c>
      <c r="M10" s="16"/>
      <c r="N10" s="7"/>
    </row>
    <row r="11" spans="1:14" s="21" customFormat="1" ht="22.9" customHeight="1" x14ac:dyDescent="0.25">
      <c r="A11" s="5" t="s">
        <v>104</v>
      </c>
      <c r="B11" s="22"/>
      <c r="C11" s="22"/>
      <c r="D11" s="22"/>
      <c r="E11" s="22"/>
      <c r="F11" s="95">
        <f>SUM(F9:F10)</f>
        <v>2278503107</v>
      </c>
      <c r="G11" s="9"/>
      <c r="H11" s="95">
        <f>SUM(H9:H10)</f>
        <v>2192428248</v>
      </c>
      <c r="I11" s="12"/>
      <c r="J11" s="95">
        <f>SUM(J9:J10)</f>
        <v>2278503107</v>
      </c>
      <c r="K11" s="9"/>
      <c r="L11" s="95">
        <f>SUM(L9:L10)</f>
        <v>2192428248</v>
      </c>
      <c r="M11" s="16"/>
      <c r="N11" s="7"/>
    </row>
    <row r="12" spans="1:14" s="21" customFormat="1" ht="22.9" customHeight="1" x14ac:dyDescent="0.25">
      <c r="A12" s="5" t="s">
        <v>177</v>
      </c>
      <c r="B12" s="22"/>
      <c r="C12" s="22"/>
      <c r="D12" s="22"/>
      <c r="E12" s="22"/>
      <c r="F12" s="33">
        <v>-69054376</v>
      </c>
      <c r="G12" s="10"/>
      <c r="H12" s="33">
        <v>-97994405</v>
      </c>
      <c r="I12" s="10"/>
      <c r="J12" s="33">
        <v>-69054376</v>
      </c>
      <c r="K12" s="10"/>
      <c r="L12" s="33">
        <v>-97994405</v>
      </c>
      <c r="M12" s="16"/>
      <c r="N12" s="7"/>
    </row>
    <row r="13" spans="1:14" s="21" customFormat="1" ht="22.9" customHeight="1" x14ac:dyDescent="0.25">
      <c r="A13" s="86" t="s">
        <v>105</v>
      </c>
      <c r="B13" s="11"/>
      <c r="C13" s="11"/>
      <c r="D13" s="11"/>
      <c r="E13" s="11"/>
      <c r="F13" s="95">
        <f>SUM(F11:F12)</f>
        <v>2209448731</v>
      </c>
      <c r="G13" s="9"/>
      <c r="H13" s="95">
        <f>SUM(H11:H12)</f>
        <v>2094433843</v>
      </c>
      <c r="I13" s="12"/>
      <c r="J13" s="95">
        <f>SUM(J11:J12)</f>
        <v>2209448731</v>
      </c>
      <c r="K13" s="9"/>
      <c r="L13" s="95">
        <f>SUM(L11:L12)</f>
        <v>2094433843</v>
      </c>
      <c r="M13" s="16"/>
      <c r="N13" s="7"/>
    </row>
    <row r="14" spans="1:14" s="21" customFormat="1" ht="22.9" customHeight="1" x14ac:dyDescent="0.25">
      <c r="A14" s="5" t="s">
        <v>33</v>
      </c>
      <c r="B14" s="11"/>
      <c r="C14" s="11"/>
      <c r="D14" s="11"/>
      <c r="E14" s="11"/>
      <c r="F14" s="96">
        <v>182357986</v>
      </c>
      <c r="G14" s="9"/>
      <c r="H14" s="96">
        <v>197963712</v>
      </c>
      <c r="I14" s="50"/>
      <c r="J14" s="96">
        <v>182357986</v>
      </c>
      <c r="K14" s="9"/>
      <c r="L14" s="96">
        <v>197963712</v>
      </c>
      <c r="M14" s="16"/>
      <c r="N14" s="7"/>
    </row>
    <row r="15" spans="1:14" s="21" customFormat="1" ht="22.9" customHeight="1" x14ac:dyDescent="0.25">
      <c r="A15" s="5" t="s">
        <v>152</v>
      </c>
      <c r="B15" s="38"/>
      <c r="C15" s="38"/>
      <c r="D15" s="11" t="s">
        <v>132</v>
      </c>
      <c r="E15" s="38"/>
      <c r="F15" s="10">
        <v>-2016461</v>
      </c>
      <c r="G15" s="10"/>
      <c r="H15" s="10">
        <v>-3586129</v>
      </c>
      <c r="I15" s="52"/>
      <c r="J15" s="10">
        <v>0</v>
      </c>
      <c r="K15" s="10"/>
      <c r="L15" s="10">
        <v>0</v>
      </c>
      <c r="M15" s="16"/>
      <c r="N15" s="7"/>
    </row>
    <row r="16" spans="1:14" s="21" customFormat="1" ht="22.9" customHeight="1" x14ac:dyDescent="0.25">
      <c r="A16" s="5" t="s">
        <v>148</v>
      </c>
      <c r="B16" s="38"/>
      <c r="C16" s="38"/>
      <c r="D16" s="38" t="s">
        <v>138</v>
      </c>
      <c r="E16" s="38"/>
      <c r="F16" s="10">
        <v>94143100</v>
      </c>
      <c r="G16" s="10"/>
      <c r="H16" s="10">
        <v>84810439</v>
      </c>
      <c r="I16" s="52"/>
      <c r="J16" s="10">
        <v>94143100</v>
      </c>
      <c r="K16" s="10"/>
      <c r="L16" s="10">
        <v>84810439</v>
      </c>
      <c r="M16" s="16"/>
      <c r="N16" s="7"/>
    </row>
    <row r="17" spans="1:14" s="21" customFormat="1" ht="22.9" customHeight="1" x14ac:dyDescent="0.25">
      <c r="A17" s="5" t="s">
        <v>118</v>
      </c>
      <c r="B17" s="38"/>
      <c r="C17" s="38"/>
      <c r="D17" s="38"/>
      <c r="E17" s="38"/>
      <c r="F17" s="10">
        <v>83373624</v>
      </c>
      <c r="G17" s="10"/>
      <c r="H17" s="10">
        <v>11424248</v>
      </c>
      <c r="I17" s="52"/>
      <c r="J17" s="10">
        <v>83373624</v>
      </c>
      <c r="K17" s="10"/>
      <c r="L17" s="10">
        <v>11424248</v>
      </c>
      <c r="M17" s="16"/>
      <c r="N17" s="7"/>
    </row>
    <row r="18" spans="1:14" s="21" customFormat="1" ht="22.9" customHeight="1" x14ac:dyDescent="0.25">
      <c r="A18" s="5" t="s">
        <v>178</v>
      </c>
      <c r="B18" s="38"/>
      <c r="C18" s="38"/>
      <c r="D18" s="38"/>
      <c r="E18" s="38"/>
      <c r="F18" s="10">
        <v>-3601761</v>
      </c>
      <c r="G18" s="10"/>
      <c r="H18" s="10">
        <v>0</v>
      </c>
      <c r="I18" s="52"/>
      <c r="J18" s="10">
        <v>-3601761</v>
      </c>
      <c r="K18" s="10"/>
      <c r="L18" s="10">
        <v>0</v>
      </c>
      <c r="M18" s="16"/>
      <c r="N18" s="7"/>
    </row>
    <row r="19" spans="1:14" s="21" customFormat="1" ht="22.9" customHeight="1" x14ac:dyDescent="0.25">
      <c r="A19" s="5" t="s">
        <v>37</v>
      </c>
      <c r="B19" s="38"/>
      <c r="C19" s="38"/>
      <c r="D19" s="38"/>
      <c r="E19" s="38"/>
      <c r="F19" s="10">
        <v>8788113</v>
      </c>
      <c r="G19" s="10"/>
      <c r="H19" s="10">
        <v>6224008</v>
      </c>
      <c r="I19" s="52"/>
      <c r="J19" s="10">
        <v>8788113</v>
      </c>
      <c r="K19" s="10"/>
      <c r="L19" s="10">
        <v>6224008</v>
      </c>
      <c r="M19" s="16"/>
      <c r="N19" s="7"/>
    </row>
    <row r="20" spans="1:14" s="21" customFormat="1" ht="22.9" customHeight="1" x14ac:dyDescent="0.25">
      <c r="A20" s="4" t="s">
        <v>34</v>
      </c>
      <c r="B20" s="11"/>
      <c r="C20" s="11"/>
      <c r="D20" s="11"/>
      <c r="E20" s="11"/>
      <c r="F20" s="27">
        <f>SUM(F13:F19)</f>
        <v>2572493332</v>
      </c>
      <c r="G20" s="100"/>
      <c r="H20" s="27">
        <f>SUM(H13:H19)</f>
        <v>2391270121</v>
      </c>
      <c r="I20" s="12"/>
      <c r="J20" s="27">
        <f>SUM(J13:J19)</f>
        <v>2574509793</v>
      </c>
      <c r="K20" s="100"/>
      <c r="L20" s="27">
        <f>SUM(L13:L19)</f>
        <v>2394856250</v>
      </c>
      <c r="M20" s="16"/>
      <c r="N20" s="7"/>
    </row>
    <row r="21" spans="1:14" s="21" customFormat="1" ht="22.9" customHeight="1" x14ac:dyDescent="0.25">
      <c r="A21" s="4" t="s">
        <v>35</v>
      </c>
      <c r="B21" s="11"/>
      <c r="C21" s="11"/>
      <c r="D21" s="11"/>
      <c r="E21" s="11"/>
      <c r="F21" s="51"/>
      <c r="G21" s="51"/>
      <c r="H21" s="51"/>
      <c r="I21" s="12"/>
      <c r="J21" s="51"/>
      <c r="K21" s="51"/>
      <c r="L21" s="51"/>
      <c r="M21" s="16"/>
      <c r="N21" s="7"/>
    </row>
    <row r="22" spans="1:14" s="21" customFormat="1" ht="22.9" customHeight="1" x14ac:dyDescent="0.25">
      <c r="A22" s="5" t="s">
        <v>111</v>
      </c>
      <c r="B22" s="38"/>
      <c r="C22" s="38"/>
      <c r="D22" s="11"/>
      <c r="E22" s="38"/>
      <c r="F22" s="110">
        <v>1995403288</v>
      </c>
      <c r="G22" s="100"/>
      <c r="H22" s="107">
        <v>1651995475</v>
      </c>
      <c r="I22" s="52"/>
      <c r="J22" s="100">
        <v>1995403288</v>
      </c>
      <c r="K22" s="100"/>
      <c r="L22" s="107">
        <v>1651995475</v>
      </c>
      <c r="M22" s="16"/>
      <c r="N22" s="7"/>
    </row>
    <row r="23" spans="1:14" s="21" customFormat="1" ht="22.9" customHeight="1" x14ac:dyDescent="0.25">
      <c r="A23" s="5" t="s">
        <v>106</v>
      </c>
      <c r="B23" s="38"/>
      <c r="C23" s="38"/>
      <c r="D23" s="11"/>
      <c r="E23" s="38"/>
      <c r="F23" s="95">
        <v>-560594048</v>
      </c>
      <c r="G23" s="10"/>
      <c r="H23" s="95">
        <v>-433030489</v>
      </c>
      <c r="I23" s="52"/>
      <c r="J23" s="95">
        <v>-560594048</v>
      </c>
      <c r="K23" s="10"/>
      <c r="L23" s="95">
        <v>-433030489</v>
      </c>
      <c r="M23" s="16"/>
      <c r="N23" s="7"/>
    </row>
    <row r="24" spans="1:14" s="21" customFormat="1" ht="22.9" customHeight="1" x14ac:dyDescent="0.25">
      <c r="A24" s="5" t="s">
        <v>107</v>
      </c>
      <c r="B24" s="38"/>
      <c r="C24" s="38"/>
      <c r="D24" s="11"/>
      <c r="E24" s="38"/>
      <c r="F24" s="110">
        <v>470810354</v>
      </c>
      <c r="G24" s="10"/>
      <c r="H24" s="107">
        <v>451055713</v>
      </c>
      <c r="I24" s="52"/>
      <c r="J24" s="100">
        <v>470810354</v>
      </c>
      <c r="K24" s="10"/>
      <c r="L24" s="107">
        <v>451055713</v>
      </c>
      <c r="M24" s="16"/>
      <c r="N24" s="7"/>
    </row>
    <row r="25" spans="1:14" s="21" customFormat="1" ht="22.9" customHeight="1" x14ac:dyDescent="0.25">
      <c r="A25" s="5" t="s">
        <v>40</v>
      </c>
      <c r="B25" s="38"/>
      <c r="C25" s="38"/>
      <c r="D25" s="11"/>
      <c r="E25" s="38"/>
      <c r="F25" s="110">
        <v>275298002</v>
      </c>
      <c r="G25" s="10"/>
      <c r="H25" s="107">
        <v>245226814</v>
      </c>
      <c r="I25" s="52"/>
      <c r="J25" s="100">
        <v>275298002</v>
      </c>
      <c r="K25" s="10"/>
      <c r="L25" s="107">
        <v>245226814</v>
      </c>
      <c r="M25" s="16"/>
      <c r="N25" s="7"/>
    </row>
    <row r="26" spans="1:14" s="21" customFormat="1" ht="22.9" customHeight="1" x14ac:dyDescent="0.25">
      <c r="A26" s="5" t="s">
        <v>36</v>
      </c>
      <c r="B26" s="38"/>
      <c r="C26" s="38"/>
      <c r="D26" s="11" t="s">
        <v>144</v>
      </c>
      <c r="E26" s="38"/>
      <c r="F26" s="110">
        <v>361975263</v>
      </c>
      <c r="G26" s="10"/>
      <c r="H26" s="107">
        <v>371345251</v>
      </c>
      <c r="I26" s="52"/>
      <c r="J26" s="100">
        <v>361975263</v>
      </c>
      <c r="K26" s="10"/>
      <c r="L26" s="107">
        <v>371345251</v>
      </c>
      <c r="M26" s="16"/>
      <c r="N26" s="7"/>
    </row>
    <row r="27" spans="1:14" s="21" customFormat="1" ht="22.9" customHeight="1" x14ac:dyDescent="0.25">
      <c r="A27" s="4" t="s">
        <v>108</v>
      </c>
      <c r="B27" s="38"/>
      <c r="C27" s="38"/>
      <c r="D27" s="38"/>
      <c r="E27" s="38"/>
      <c r="F27" s="27">
        <f>SUM(F22:F26)</f>
        <v>2542892859</v>
      </c>
      <c r="G27" s="10"/>
      <c r="H27" s="27">
        <f>SUM(H22:H26)</f>
        <v>2286592764</v>
      </c>
      <c r="I27" s="52"/>
      <c r="J27" s="27">
        <f>SUM(J22:J26)</f>
        <v>2542892859</v>
      </c>
      <c r="K27" s="10"/>
      <c r="L27" s="27">
        <f>SUM(L22:L26)</f>
        <v>2286592764</v>
      </c>
      <c r="M27" s="16"/>
      <c r="N27" s="7"/>
    </row>
    <row r="28" spans="1:14" s="21" customFormat="1" ht="22.9" customHeight="1" x14ac:dyDescent="0.25">
      <c r="A28" s="4" t="s">
        <v>133</v>
      </c>
      <c r="B28" s="22"/>
      <c r="C28" s="22"/>
      <c r="D28" s="22"/>
      <c r="E28" s="22"/>
      <c r="F28" s="53">
        <f>F20-F27</f>
        <v>29600473</v>
      </c>
      <c r="G28" s="100"/>
      <c r="H28" s="53">
        <f>H20-H27</f>
        <v>104677357</v>
      </c>
      <c r="I28" s="100"/>
      <c r="J28" s="53">
        <f>J20-J27</f>
        <v>31616934</v>
      </c>
      <c r="K28" s="100"/>
      <c r="L28" s="53">
        <f>L20-L27</f>
        <v>108263486</v>
      </c>
      <c r="M28" s="16"/>
      <c r="N28" s="7"/>
    </row>
    <row r="29" spans="1:14" s="21" customFormat="1" ht="22.9" customHeight="1" x14ac:dyDescent="0.25">
      <c r="A29" s="5" t="s">
        <v>175</v>
      </c>
      <c r="B29" s="11"/>
      <c r="C29" s="11"/>
      <c r="D29" s="11" t="s">
        <v>131</v>
      </c>
      <c r="E29" s="11"/>
      <c r="F29" s="10">
        <f>-358343+403292</f>
        <v>44949</v>
      </c>
      <c r="G29" s="51"/>
      <c r="H29" s="10">
        <v>-18167336</v>
      </c>
      <c r="I29" s="12"/>
      <c r="J29" s="10">
        <v>-358343</v>
      </c>
      <c r="K29" s="51"/>
      <c r="L29" s="10">
        <v>-19674533</v>
      </c>
      <c r="M29" s="16"/>
      <c r="N29" s="7"/>
    </row>
    <row r="30" spans="1:14" s="21" customFormat="1" ht="22.9" customHeight="1" thickBot="1" x14ac:dyDescent="0.3">
      <c r="A30" s="20" t="s">
        <v>134</v>
      </c>
      <c r="B30" s="11"/>
      <c r="C30" s="11"/>
      <c r="D30" s="11"/>
      <c r="E30" s="11"/>
      <c r="F30" s="54">
        <f>SUM(F28:F29)</f>
        <v>29645422</v>
      </c>
      <c r="G30" s="55"/>
      <c r="H30" s="54">
        <f>SUM(H28:H29)</f>
        <v>86510021</v>
      </c>
      <c r="I30" s="52"/>
      <c r="J30" s="54">
        <f>SUM(J28:J29)</f>
        <v>31258591</v>
      </c>
      <c r="K30" s="55"/>
      <c r="L30" s="54">
        <f>SUM(L28:L29)</f>
        <v>88588953</v>
      </c>
      <c r="M30" s="16"/>
      <c r="N30" s="7"/>
    </row>
    <row r="31" spans="1:14" s="21" customFormat="1" ht="22.9" customHeight="1" thickTop="1" x14ac:dyDescent="0.25">
      <c r="A31" s="20"/>
      <c r="B31" s="11"/>
      <c r="C31" s="11"/>
      <c r="D31" s="11"/>
      <c r="E31" s="11"/>
      <c r="F31" s="53"/>
      <c r="G31" s="55"/>
      <c r="H31" s="53"/>
      <c r="I31" s="52"/>
      <c r="J31" s="53"/>
      <c r="K31" s="55"/>
      <c r="L31" s="53"/>
      <c r="M31" s="16"/>
      <c r="N31" s="7"/>
    </row>
    <row r="32" spans="1:14" s="21" customFormat="1" ht="22.9" customHeight="1" x14ac:dyDescent="0.25">
      <c r="A32" s="56" t="s">
        <v>135</v>
      </c>
      <c r="B32" s="6"/>
      <c r="C32" s="6"/>
      <c r="D32" s="11" t="s">
        <v>145</v>
      </c>
      <c r="E32" s="57"/>
      <c r="F32" s="57"/>
      <c r="G32" s="57"/>
      <c r="H32" s="57"/>
      <c r="I32" s="57"/>
      <c r="J32" s="57"/>
      <c r="K32" s="57"/>
      <c r="L32" s="57"/>
      <c r="M32" s="16"/>
      <c r="N32" s="7"/>
    </row>
    <row r="33" spans="1:14" s="21" customFormat="1" ht="22.9" customHeight="1" thickBot="1" x14ac:dyDescent="0.3">
      <c r="A33" s="58" t="s">
        <v>136</v>
      </c>
      <c r="B33" s="6"/>
      <c r="C33" s="6"/>
      <c r="D33" s="8"/>
      <c r="E33" s="6"/>
      <c r="F33" s="59">
        <f>SUM(F30/35000000)</f>
        <v>0.8470120571428571</v>
      </c>
      <c r="G33" s="57"/>
      <c r="H33" s="59">
        <f>SUM(H30/35000000)</f>
        <v>2.4717148857142859</v>
      </c>
      <c r="I33" s="60"/>
      <c r="J33" s="59">
        <f>SUM(J30/35000000)</f>
        <v>0.89310259999999997</v>
      </c>
      <c r="K33" s="60"/>
      <c r="L33" s="59">
        <f>SUM(L30/35000000)</f>
        <v>2.5311129428571428</v>
      </c>
      <c r="M33" s="16"/>
      <c r="N33" s="7"/>
    </row>
    <row r="34" spans="1:14" s="21" customFormat="1" ht="22.9" customHeight="1" thickTop="1" x14ac:dyDescent="0.25">
      <c r="A34" s="23"/>
      <c r="B34" s="22"/>
      <c r="C34" s="22"/>
      <c r="D34" s="22"/>
      <c r="E34" s="22"/>
      <c r="F34" s="10"/>
      <c r="G34" s="10"/>
      <c r="H34" s="10"/>
      <c r="I34" s="22"/>
      <c r="J34" s="10"/>
      <c r="K34" s="10"/>
      <c r="L34" s="10"/>
      <c r="M34" s="16"/>
      <c r="N34" s="7"/>
    </row>
    <row r="35" spans="1:14" s="21" customFormat="1" ht="22.9" customHeight="1" x14ac:dyDescent="0.25">
      <c r="A35" s="30" t="s">
        <v>13</v>
      </c>
      <c r="B35" s="22"/>
      <c r="C35" s="22"/>
      <c r="D35" s="22"/>
      <c r="E35" s="22"/>
      <c r="F35" s="10"/>
      <c r="G35" s="10"/>
      <c r="H35" s="10"/>
      <c r="I35" s="22"/>
      <c r="J35" s="10"/>
      <c r="K35" s="10"/>
      <c r="L35" s="10"/>
      <c r="M35" s="16"/>
      <c r="N35" s="7"/>
    </row>
    <row r="36" spans="1:14" s="21" customFormat="1" ht="22.9" customHeight="1" x14ac:dyDescent="0.25">
      <c r="A36" s="4" t="s">
        <v>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16"/>
      <c r="N36" s="7"/>
    </row>
    <row r="37" spans="1:14" s="21" customFormat="1" ht="22.9" customHeight="1" x14ac:dyDescent="0.25">
      <c r="A37" s="4" t="s">
        <v>68</v>
      </c>
      <c r="B37" s="4"/>
      <c r="C37" s="4"/>
      <c r="D37" s="4"/>
      <c r="E37" s="4"/>
      <c r="F37" s="49"/>
      <c r="G37" s="4"/>
      <c r="H37" s="4"/>
      <c r="I37" s="4"/>
      <c r="J37" s="4"/>
      <c r="K37" s="4"/>
      <c r="L37" s="4"/>
      <c r="M37" s="16"/>
      <c r="N37" s="7"/>
    </row>
    <row r="38" spans="1:14" s="21" customFormat="1" ht="22.9" customHeight="1" x14ac:dyDescent="0.25">
      <c r="A38" s="112" t="s">
        <v>168</v>
      </c>
      <c r="B38" s="112"/>
      <c r="C38" s="112"/>
      <c r="D38" s="112"/>
      <c r="E38" s="112"/>
      <c r="F38" s="112"/>
      <c r="G38" s="112"/>
      <c r="H38" s="112"/>
      <c r="I38" s="98"/>
      <c r="J38" s="98"/>
      <c r="K38" s="98"/>
      <c r="L38" s="98"/>
      <c r="M38" s="16"/>
      <c r="N38" s="7"/>
    </row>
    <row r="39" spans="1:14" s="21" customFormat="1" ht="22.9" customHeight="1" x14ac:dyDescent="0.25">
      <c r="A39" s="22"/>
      <c r="D39" s="49"/>
      <c r="F39" s="113"/>
      <c r="G39" s="113"/>
      <c r="H39" s="113"/>
      <c r="J39" s="113" t="s">
        <v>2</v>
      </c>
      <c r="K39" s="113"/>
      <c r="L39" s="113"/>
      <c r="M39" s="16"/>
      <c r="N39" s="7"/>
    </row>
    <row r="40" spans="1:14" s="21" customFormat="1" ht="22.9" customHeight="1" x14ac:dyDescent="0.25">
      <c r="A40" s="22"/>
      <c r="B40" s="22"/>
      <c r="C40" s="22"/>
      <c r="D40" s="22"/>
      <c r="E40" s="22"/>
      <c r="F40" s="3"/>
      <c r="G40" s="3" t="s">
        <v>61</v>
      </c>
      <c r="H40" s="3"/>
      <c r="J40" s="3"/>
      <c r="K40" s="10"/>
      <c r="L40" s="3"/>
      <c r="M40" s="16"/>
      <c r="N40" s="7"/>
    </row>
    <row r="41" spans="1:14" s="21" customFormat="1" ht="22.9" customHeight="1" x14ac:dyDescent="0.25">
      <c r="A41" s="22"/>
      <c r="F41" s="99"/>
      <c r="G41" s="99" t="s">
        <v>77</v>
      </c>
      <c r="H41" s="99"/>
      <c r="J41" s="99"/>
      <c r="K41" s="99" t="s">
        <v>3</v>
      </c>
      <c r="L41" s="99"/>
      <c r="M41" s="16"/>
      <c r="N41" s="7"/>
    </row>
    <row r="42" spans="1:14" s="21" customFormat="1" ht="22.9" customHeight="1" x14ac:dyDescent="0.25">
      <c r="A42" s="22"/>
      <c r="B42" s="37"/>
      <c r="C42" s="37"/>
      <c r="D42" s="111" t="s">
        <v>4</v>
      </c>
      <c r="E42" s="37"/>
      <c r="F42" s="42">
        <v>2562</v>
      </c>
      <c r="G42" s="40"/>
      <c r="H42" s="42">
        <v>2561</v>
      </c>
      <c r="I42" s="37"/>
      <c r="J42" s="42">
        <v>2562</v>
      </c>
      <c r="K42" s="40"/>
      <c r="L42" s="42">
        <v>2561</v>
      </c>
      <c r="M42" s="16"/>
      <c r="N42" s="7"/>
    </row>
    <row r="43" spans="1:14" s="21" customFormat="1" ht="22.9" customHeight="1" x14ac:dyDescent="0.25">
      <c r="A43" s="22"/>
      <c r="B43" s="37"/>
      <c r="C43" s="37"/>
      <c r="D43" s="24"/>
      <c r="E43" s="37"/>
      <c r="F43" s="1"/>
      <c r="G43" s="45"/>
      <c r="H43" s="1"/>
      <c r="I43" s="24"/>
      <c r="J43" s="1"/>
      <c r="K43" s="45"/>
      <c r="L43" s="1"/>
      <c r="M43" s="16"/>
      <c r="N43" s="7"/>
    </row>
    <row r="44" spans="1:14" s="21" customFormat="1" ht="22.9" customHeight="1" x14ac:dyDescent="0.25">
      <c r="A44" s="20" t="s">
        <v>134</v>
      </c>
      <c r="B44" s="37"/>
      <c r="C44" s="37"/>
      <c r="D44" s="37"/>
      <c r="E44" s="37"/>
      <c r="F44" s="61">
        <f>SUM(F30)</f>
        <v>29645422</v>
      </c>
      <c r="G44" s="51"/>
      <c r="H44" s="61">
        <f>SUM(H30)</f>
        <v>86510021</v>
      </c>
      <c r="I44" s="51"/>
      <c r="J44" s="61">
        <f>SUM(J30)</f>
        <v>31258591</v>
      </c>
      <c r="K44" s="51"/>
      <c r="L44" s="61">
        <f>SUM(L30)</f>
        <v>88588953</v>
      </c>
      <c r="M44" s="16"/>
      <c r="N44" s="7"/>
    </row>
    <row r="45" spans="1:14" s="21" customFormat="1" ht="22.9" customHeight="1" x14ac:dyDescent="0.25">
      <c r="A45" s="98"/>
      <c r="B45" s="37"/>
      <c r="C45" s="37"/>
      <c r="D45" s="37"/>
      <c r="E45" s="37"/>
      <c r="F45" s="53"/>
      <c r="G45" s="51"/>
      <c r="H45" s="53"/>
      <c r="I45" s="51"/>
      <c r="J45" s="53"/>
      <c r="K45" s="51"/>
      <c r="L45" s="53"/>
      <c r="M45" s="16"/>
      <c r="N45" s="7"/>
    </row>
    <row r="46" spans="1:14" s="21" customFormat="1" ht="22.9" customHeight="1" x14ac:dyDescent="0.25">
      <c r="A46" s="20" t="s">
        <v>38</v>
      </c>
      <c r="B46" s="11"/>
      <c r="C46" s="11"/>
      <c r="D46" s="11"/>
      <c r="E46" s="11"/>
      <c r="F46" s="10"/>
      <c r="G46" s="10"/>
      <c r="H46" s="10"/>
      <c r="I46" s="12"/>
      <c r="J46" s="10"/>
      <c r="K46" s="10"/>
      <c r="L46" s="10"/>
      <c r="M46" s="16"/>
      <c r="N46" s="7"/>
    </row>
    <row r="47" spans="1:14" s="21" customFormat="1" ht="22.9" customHeight="1" x14ac:dyDescent="0.25">
      <c r="A47" s="21" t="s">
        <v>87</v>
      </c>
      <c r="B47" s="11"/>
      <c r="C47" s="11"/>
      <c r="D47" s="11"/>
      <c r="E47" s="11"/>
      <c r="F47" s="10"/>
      <c r="G47" s="10"/>
      <c r="H47" s="10"/>
      <c r="I47" s="12"/>
      <c r="J47" s="10"/>
      <c r="K47" s="10"/>
      <c r="L47" s="10"/>
      <c r="M47" s="16"/>
      <c r="N47" s="7"/>
    </row>
    <row r="48" spans="1:14" s="21" customFormat="1" ht="22.9" customHeight="1" x14ac:dyDescent="0.25">
      <c r="A48" s="21" t="s">
        <v>153</v>
      </c>
      <c r="B48" s="11"/>
      <c r="C48" s="11"/>
      <c r="D48" s="11"/>
      <c r="E48" s="11"/>
      <c r="F48" s="10"/>
      <c r="G48" s="10"/>
      <c r="H48" s="10"/>
      <c r="I48" s="12"/>
      <c r="J48" s="10"/>
      <c r="K48" s="10"/>
      <c r="L48" s="10"/>
      <c r="M48" s="16"/>
      <c r="N48" s="7"/>
    </row>
    <row r="49" spans="1:14" s="21" customFormat="1" ht="22.9" customHeight="1" x14ac:dyDescent="0.25">
      <c r="A49" s="21" t="s">
        <v>154</v>
      </c>
      <c r="B49" s="11"/>
      <c r="C49" s="11"/>
      <c r="D49" s="11" t="s">
        <v>132</v>
      </c>
      <c r="E49" s="11"/>
      <c r="F49" s="10">
        <v>-3433479</v>
      </c>
      <c r="G49" s="10"/>
      <c r="H49" s="10">
        <v>-962290</v>
      </c>
      <c r="I49" s="12"/>
      <c r="J49" s="10">
        <v>0</v>
      </c>
      <c r="K49" s="10"/>
      <c r="L49" s="10">
        <v>0</v>
      </c>
      <c r="M49" s="16"/>
      <c r="N49" s="7"/>
    </row>
    <row r="50" spans="1:14" s="21" customFormat="1" ht="22.9" customHeight="1" x14ac:dyDescent="0.25">
      <c r="A50" s="5" t="s">
        <v>179</v>
      </c>
      <c r="B50" s="11"/>
      <c r="C50" s="11"/>
      <c r="D50" s="11"/>
      <c r="E50" s="11"/>
      <c r="F50" s="10">
        <v>-15576691</v>
      </c>
      <c r="G50" s="10"/>
      <c r="H50" s="10">
        <v>-126843480</v>
      </c>
      <c r="I50" s="12"/>
      <c r="J50" s="10">
        <v>-15576691</v>
      </c>
      <c r="K50" s="10"/>
      <c r="L50" s="10">
        <v>-126843480</v>
      </c>
      <c r="M50" s="16"/>
      <c r="N50" s="7"/>
    </row>
    <row r="51" spans="1:14" s="21" customFormat="1" ht="22.9" customHeight="1" x14ac:dyDescent="0.25">
      <c r="A51" s="5" t="s">
        <v>91</v>
      </c>
      <c r="B51" s="11"/>
      <c r="C51" s="11"/>
      <c r="D51" s="11"/>
      <c r="E51" s="11"/>
      <c r="F51" s="33">
        <f>3115338+686696</f>
        <v>3802034</v>
      </c>
      <c r="G51" s="10"/>
      <c r="H51" s="33">
        <v>26019359</v>
      </c>
      <c r="I51" s="12"/>
      <c r="J51" s="33">
        <v>3115338</v>
      </c>
      <c r="K51" s="10"/>
      <c r="L51" s="33">
        <v>25368696</v>
      </c>
      <c r="M51" s="16"/>
      <c r="N51" s="7"/>
    </row>
    <row r="52" spans="1:14" s="21" customFormat="1" ht="22.9" customHeight="1" x14ac:dyDescent="0.25">
      <c r="A52" s="21" t="s">
        <v>89</v>
      </c>
      <c r="B52" s="11"/>
      <c r="C52" s="11"/>
      <c r="D52" s="11"/>
      <c r="E52" s="11"/>
      <c r="F52" s="9"/>
      <c r="G52" s="10"/>
      <c r="H52" s="9"/>
      <c r="I52" s="12"/>
      <c r="J52" s="9"/>
      <c r="K52" s="10"/>
      <c r="L52" s="9"/>
      <c r="M52" s="16"/>
      <c r="N52" s="7"/>
    </row>
    <row r="53" spans="1:14" s="21" customFormat="1" ht="22.9" customHeight="1" x14ac:dyDescent="0.25">
      <c r="A53" s="21" t="s">
        <v>120</v>
      </c>
      <c r="B53" s="11"/>
      <c r="C53" s="11"/>
      <c r="D53" s="11"/>
      <c r="E53" s="11"/>
      <c r="F53" s="33">
        <f>SUM(F48:F51)</f>
        <v>-15208136</v>
      </c>
      <c r="G53" s="9"/>
      <c r="H53" s="33">
        <f>SUM(H48:H51)</f>
        <v>-101786411</v>
      </c>
      <c r="I53" s="52"/>
      <c r="J53" s="33">
        <f>SUM(J48:J51)</f>
        <v>-12461353</v>
      </c>
      <c r="K53" s="9"/>
      <c r="L53" s="33">
        <f>SUM(L48:L51)</f>
        <v>-101474784</v>
      </c>
      <c r="M53" s="16"/>
      <c r="N53" s="7"/>
    </row>
    <row r="54" spans="1:14" s="21" customFormat="1" ht="22.9" customHeight="1" x14ac:dyDescent="0.25">
      <c r="A54" s="5"/>
      <c r="B54" s="11"/>
      <c r="C54" s="11"/>
      <c r="D54" s="11"/>
      <c r="E54" s="11"/>
      <c r="F54" s="9"/>
      <c r="G54" s="9"/>
      <c r="H54" s="9"/>
      <c r="I54" s="52"/>
      <c r="J54" s="9"/>
      <c r="K54" s="9"/>
      <c r="L54" s="9"/>
      <c r="M54" s="16"/>
      <c r="N54" s="7"/>
    </row>
    <row r="55" spans="1:14" s="21" customFormat="1" ht="22.9" customHeight="1" x14ac:dyDescent="0.25">
      <c r="A55" s="21" t="s">
        <v>88</v>
      </c>
      <c r="B55" s="11"/>
      <c r="C55" s="11"/>
      <c r="D55" s="11"/>
      <c r="E55" s="11"/>
      <c r="F55" s="9"/>
      <c r="G55" s="9"/>
      <c r="H55" s="9"/>
      <c r="I55" s="52"/>
      <c r="J55" s="9"/>
      <c r="K55" s="9"/>
      <c r="L55" s="9"/>
      <c r="M55" s="16"/>
      <c r="N55" s="7"/>
    </row>
    <row r="56" spans="1:14" s="21" customFormat="1" ht="22.9" customHeight="1" x14ac:dyDescent="0.25">
      <c r="A56" s="21" t="s">
        <v>124</v>
      </c>
      <c r="B56" s="11"/>
      <c r="C56" s="11"/>
      <c r="D56" s="11"/>
      <c r="E56" s="11"/>
      <c r="F56" s="9">
        <v>-5175265</v>
      </c>
      <c r="G56" s="9"/>
      <c r="H56" s="9">
        <v>-606221</v>
      </c>
      <c r="I56" s="52"/>
      <c r="J56" s="9">
        <v>-5175265</v>
      </c>
      <c r="K56" s="9"/>
      <c r="L56" s="9">
        <v>-606221</v>
      </c>
      <c r="M56" s="16"/>
      <c r="N56" s="7"/>
    </row>
    <row r="57" spans="1:14" s="21" customFormat="1" ht="22.9" customHeight="1" x14ac:dyDescent="0.25">
      <c r="A57" s="21" t="s">
        <v>91</v>
      </c>
      <c r="B57" s="11"/>
      <c r="C57" s="11"/>
      <c r="D57" s="11"/>
      <c r="E57" s="11"/>
      <c r="F57" s="33">
        <v>1035053</v>
      </c>
      <c r="G57" s="9"/>
      <c r="H57" s="33">
        <v>121244</v>
      </c>
      <c r="I57" s="52"/>
      <c r="J57" s="33">
        <v>1035053</v>
      </c>
      <c r="K57" s="9"/>
      <c r="L57" s="33">
        <v>121244</v>
      </c>
      <c r="M57" s="16"/>
      <c r="N57" s="7"/>
    </row>
    <row r="58" spans="1:14" s="21" customFormat="1" ht="22.9" customHeight="1" x14ac:dyDescent="0.25">
      <c r="A58" s="21" t="s">
        <v>90</v>
      </c>
      <c r="B58" s="11"/>
      <c r="C58" s="11"/>
      <c r="D58" s="11"/>
      <c r="E58" s="11"/>
      <c r="F58" s="9"/>
      <c r="G58" s="9"/>
      <c r="H58" s="9"/>
      <c r="I58" s="52"/>
      <c r="J58" s="9"/>
      <c r="K58" s="9"/>
      <c r="L58" s="9"/>
      <c r="M58" s="16"/>
      <c r="N58" s="7"/>
    </row>
    <row r="59" spans="1:14" s="21" customFormat="1" ht="22.9" customHeight="1" x14ac:dyDescent="0.25">
      <c r="A59" s="21" t="s">
        <v>120</v>
      </c>
      <c r="B59" s="11"/>
      <c r="C59" s="11"/>
      <c r="D59" s="11"/>
      <c r="E59" s="11"/>
      <c r="F59" s="33">
        <f>SUM(F56:F57)</f>
        <v>-4140212</v>
      </c>
      <c r="G59" s="10"/>
      <c r="H59" s="33">
        <f>SUM(H56:H57)</f>
        <v>-484977</v>
      </c>
      <c r="I59" s="12"/>
      <c r="J59" s="33">
        <f>SUM(J56:J57)</f>
        <v>-4140212</v>
      </c>
      <c r="K59" s="10"/>
      <c r="L59" s="33">
        <f>SUM(L56:L57)</f>
        <v>-484977</v>
      </c>
      <c r="M59" s="16"/>
      <c r="N59" s="7"/>
    </row>
    <row r="60" spans="1:14" s="21" customFormat="1" ht="22.9" customHeight="1" x14ac:dyDescent="0.25">
      <c r="B60" s="11"/>
      <c r="C60" s="11"/>
      <c r="D60" s="11"/>
      <c r="E60" s="11"/>
      <c r="F60" s="9"/>
      <c r="G60" s="10"/>
      <c r="H60" s="9"/>
      <c r="I60" s="12"/>
      <c r="J60" s="9"/>
      <c r="K60" s="10"/>
      <c r="L60" s="9"/>
      <c r="M60" s="16"/>
      <c r="N60" s="7"/>
    </row>
    <row r="61" spans="1:14" s="21" customFormat="1" ht="22.9" customHeight="1" thickBot="1" x14ac:dyDescent="0.3">
      <c r="A61" s="4" t="s">
        <v>161</v>
      </c>
      <c r="B61" s="22"/>
      <c r="C61" s="22"/>
      <c r="D61" s="22"/>
      <c r="E61" s="22"/>
      <c r="F61" s="62">
        <f>F44+F53+F59</f>
        <v>10297074</v>
      </c>
      <c r="G61" s="51"/>
      <c r="H61" s="62">
        <f>H44+H53+H59</f>
        <v>-15761367</v>
      </c>
      <c r="I61" s="100"/>
      <c r="J61" s="62">
        <f>J44+J53+J59</f>
        <v>14657026</v>
      </c>
      <c r="K61" s="51"/>
      <c r="L61" s="62">
        <f>L44+L53+L59</f>
        <v>-13370808</v>
      </c>
      <c r="M61" s="16"/>
      <c r="N61" s="7"/>
    </row>
    <row r="62" spans="1:14" s="21" customFormat="1" ht="22.9" customHeight="1" thickTop="1" x14ac:dyDescent="0.25">
      <c r="A62" s="23"/>
      <c r="B62" s="22"/>
      <c r="C62" s="22"/>
      <c r="D62" s="22"/>
      <c r="E62" s="22"/>
      <c r="F62" s="10"/>
      <c r="G62" s="10"/>
      <c r="H62" s="10"/>
      <c r="I62" s="22"/>
      <c r="J62" s="10"/>
      <c r="K62" s="10"/>
      <c r="L62" s="10"/>
      <c r="M62" s="16"/>
      <c r="N62" s="7"/>
    </row>
    <row r="63" spans="1:14" s="21" customFormat="1" ht="22.9" customHeight="1" x14ac:dyDescent="0.25">
      <c r="A63" s="30" t="s">
        <v>13</v>
      </c>
      <c r="B63" s="22"/>
      <c r="C63" s="22"/>
      <c r="D63" s="22"/>
      <c r="E63" s="22"/>
      <c r="F63" s="10"/>
      <c r="G63" s="10"/>
      <c r="H63" s="10"/>
      <c r="I63" s="22"/>
      <c r="J63" s="10"/>
      <c r="K63" s="10"/>
      <c r="L63" s="10"/>
      <c r="M63" s="17"/>
      <c r="N63" s="7"/>
    </row>
    <row r="64" spans="1:14" s="21" customFormat="1" ht="22.9" customHeight="1" outlineLevel="1" x14ac:dyDescent="0.25">
      <c r="A64" s="112" t="s">
        <v>0</v>
      </c>
      <c r="B64" s="112"/>
      <c r="C64" s="112"/>
      <c r="D64" s="112"/>
      <c r="E64" s="112"/>
      <c r="F64" s="112"/>
      <c r="G64" s="112"/>
      <c r="H64" s="112"/>
      <c r="I64" s="15"/>
      <c r="J64" s="15"/>
      <c r="K64" s="15"/>
      <c r="L64" s="15"/>
      <c r="M64" s="15"/>
      <c r="N64" s="7"/>
    </row>
    <row r="65" spans="1:14" s="21" customFormat="1" ht="22.9" customHeight="1" outlineLevel="1" x14ac:dyDescent="0.25">
      <c r="A65" s="15" t="s">
        <v>39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7"/>
    </row>
    <row r="66" spans="1:14" s="21" customFormat="1" ht="22.9" customHeight="1" outlineLevel="1" x14ac:dyDescent="0.25">
      <c r="A66" s="112" t="s">
        <v>168</v>
      </c>
      <c r="B66" s="112"/>
      <c r="C66" s="112"/>
      <c r="D66" s="112"/>
      <c r="E66" s="112"/>
      <c r="F66" s="112"/>
      <c r="G66" s="112"/>
      <c r="H66" s="112"/>
      <c r="I66" s="98"/>
      <c r="J66" s="98"/>
      <c r="K66" s="98"/>
      <c r="L66" s="98"/>
      <c r="M66" s="63"/>
      <c r="N66" s="7"/>
    </row>
    <row r="67" spans="1:14" s="21" customFormat="1" ht="22.9" customHeight="1" outlineLevel="1" x14ac:dyDescent="0.25">
      <c r="A67" s="22"/>
      <c r="F67" s="113"/>
      <c r="G67" s="113"/>
      <c r="H67" s="113"/>
      <c r="J67" s="113" t="s">
        <v>2</v>
      </c>
      <c r="K67" s="113"/>
      <c r="L67" s="113"/>
      <c r="M67" s="17"/>
      <c r="N67" s="7"/>
    </row>
    <row r="68" spans="1:14" s="21" customFormat="1" ht="22.9" customHeight="1" outlineLevel="1" x14ac:dyDescent="0.25">
      <c r="A68" s="22"/>
      <c r="B68" s="22"/>
      <c r="C68" s="22"/>
      <c r="D68" s="22"/>
      <c r="E68" s="22"/>
      <c r="F68" s="3"/>
      <c r="G68" s="3" t="s">
        <v>61</v>
      </c>
      <c r="H68" s="3"/>
      <c r="J68" s="3"/>
      <c r="K68" s="10"/>
      <c r="L68" s="3"/>
      <c r="M68" s="16"/>
      <c r="N68" s="7"/>
    </row>
    <row r="69" spans="1:14" s="21" customFormat="1" ht="22.9" customHeight="1" outlineLevel="1" x14ac:dyDescent="0.25">
      <c r="A69" s="22"/>
      <c r="F69" s="99"/>
      <c r="G69" s="99" t="s">
        <v>77</v>
      </c>
      <c r="H69" s="99"/>
      <c r="J69" s="99"/>
      <c r="K69" s="99" t="s">
        <v>3</v>
      </c>
      <c r="L69" s="99"/>
      <c r="M69" s="17"/>
      <c r="N69" s="7"/>
    </row>
    <row r="70" spans="1:14" s="21" customFormat="1" ht="22.9" customHeight="1" outlineLevel="1" x14ac:dyDescent="0.25">
      <c r="A70" s="22"/>
      <c r="B70" s="37"/>
      <c r="C70" s="37"/>
      <c r="D70" s="37"/>
      <c r="E70" s="37"/>
      <c r="F70" s="42">
        <v>2562</v>
      </c>
      <c r="G70" s="40"/>
      <c r="H70" s="42">
        <v>2561</v>
      </c>
      <c r="I70" s="37"/>
      <c r="J70" s="42">
        <v>2562</v>
      </c>
      <c r="K70" s="40"/>
      <c r="L70" s="42">
        <v>2561</v>
      </c>
      <c r="M70" s="24"/>
      <c r="N70" s="7"/>
    </row>
    <row r="71" spans="1:14" s="21" customFormat="1" ht="22.9" customHeight="1" outlineLevel="1" x14ac:dyDescent="0.25">
      <c r="A71" s="116" t="s">
        <v>156</v>
      </c>
      <c r="B71" s="116"/>
      <c r="C71" s="116"/>
      <c r="D71" s="116"/>
      <c r="E71" s="116"/>
      <c r="F71" s="64"/>
      <c r="G71" s="64"/>
      <c r="H71" s="64"/>
      <c r="J71" s="64"/>
      <c r="K71" s="64"/>
      <c r="L71" s="64"/>
      <c r="M71" s="17"/>
      <c r="N71" s="7"/>
    </row>
    <row r="72" spans="1:14" s="21" customFormat="1" ht="22.9" customHeight="1" outlineLevel="1" x14ac:dyDescent="0.25">
      <c r="A72" s="65" t="s">
        <v>57</v>
      </c>
      <c r="B72" s="101"/>
      <c r="C72" s="101"/>
      <c r="D72" s="101"/>
      <c r="E72" s="101"/>
      <c r="F72" s="10">
        <v>3006438290</v>
      </c>
      <c r="G72" s="66"/>
      <c r="H72" s="10">
        <v>2830656173</v>
      </c>
      <c r="I72" s="67"/>
      <c r="J72" s="10">
        <v>3006438290</v>
      </c>
      <c r="K72" s="66"/>
      <c r="L72" s="10">
        <v>2830656173</v>
      </c>
      <c r="M72" s="68"/>
      <c r="N72" s="7"/>
    </row>
    <row r="73" spans="1:14" s="21" customFormat="1" ht="22.9" customHeight="1" outlineLevel="1" x14ac:dyDescent="0.25">
      <c r="A73" s="39" t="s">
        <v>119</v>
      </c>
      <c r="B73" s="68"/>
      <c r="C73" s="69"/>
      <c r="D73" s="69"/>
      <c r="E73" s="68"/>
      <c r="F73" s="70">
        <v>-51088489</v>
      </c>
      <c r="G73" s="71"/>
      <c r="H73" s="70">
        <v>-199983304</v>
      </c>
      <c r="I73" s="72"/>
      <c r="J73" s="70">
        <v>-51088489</v>
      </c>
      <c r="K73" s="71"/>
      <c r="L73" s="70">
        <v>-199983304</v>
      </c>
      <c r="M73" s="68"/>
      <c r="N73" s="7"/>
    </row>
    <row r="74" spans="1:14" s="21" customFormat="1" ht="22.9" customHeight="1" outlineLevel="1" x14ac:dyDescent="0.25">
      <c r="A74" s="39" t="s">
        <v>41</v>
      </c>
      <c r="B74" s="73"/>
      <c r="C74" s="74"/>
      <c r="D74" s="74"/>
      <c r="E74" s="73"/>
      <c r="F74" s="71">
        <v>30505574</v>
      </c>
      <c r="G74" s="71"/>
      <c r="H74" s="71">
        <v>33421120</v>
      </c>
      <c r="I74" s="66"/>
      <c r="J74" s="71">
        <v>30505574</v>
      </c>
      <c r="K74" s="71"/>
      <c r="L74" s="71">
        <v>33421120</v>
      </c>
      <c r="M74" s="73"/>
      <c r="N74" s="7"/>
    </row>
    <row r="75" spans="1:14" s="21" customFormat="1" ht="22.9" customHeight="1" outlineLevel="1" x14ac:dyDescent="0.25">
      <c r="A75" s="39" t="s">
        <v>42</v>
      </c>
      <c r="B75" s="73"/>
      <c r="C75" s="74"/>
      <c r="D75" s="74"/>
      <c r="E75" s="73"/>
      <c r="F75" s="71">
        <v>58319027</v>
      </c>
      <c r="G75" s="71"/>
      <c r="H75" s="71">
        <v>53118665</v>
      </c>
      <c r="I75" s="66"/>
      <c r="J75" s="71">
        <v>58319027</v>
      </c>
      <c r="K75" s="71"/>
      <c r="L75" s="71">
        <v>53118665</v>
      </c>
      <c r="M75" s="73"/>
      <c r="N75" s="7"/>
    </row>
    <row r="76" spans="1:14" s="21" customFormat="1" ht="22.9" customHeight="1" outlineLevel="1" x14ac:dyDescent="0.25">
      <c r="A76" s="39" t="s">
        <v>37</v>
      </c>
      <c r="B76" s="73"/>
      <c r="C76" s="39"/>
      <c r="D76" s="39"/>
      <c r="E76" s="73"/>
      <c r="F76" s="71">
        <v>6015791</v>
      </c>
      <c r="G76" s="71"/>
      <c r="H76" s="71">
        <v>5580958</v>
      </c>
      <c r="I76" s="66"/>
      <c r="J76" s="71">
        <v>6015791</v>
      </c>
      <c r="K76" s="71"/>
      <c r="L76" s="71">
        <v>5580958</v>
      </c>
      <c r="M76" s="73"/>
      <c r="N76" s="7"/>
    </row>
    <row r="77" spans="1:14" s="21" customFormat="1" ht="22.9" customHeight="1" outlineLevel="1" x14ac:dyDescent="0.25">
      <c r="A77" s="39" t="s">
        <v>111</v>
      </c>
      <c r="B77" s="73"/>
      <c r="C77" s="39"/>
      <c r="D77" s="39"/>
      <c r="E77" s="73"/>
      <c r="F77" s="71"/>
      <c r="G77" s="71"/>
      <c r="H77" s="71"/>
      <c r="I77" s="66"/>
      <c r="J77" s="71"/>
      <c r="K77" s="71"/>
      <c r="L77" s="71"/>
      <c r="M77" s="73"/>
      <c r="N77" s="7"/>
    </row>
    <row r="78" spans="1:14" s="21" customFormat="1" ht="22.9" customHeight="1" outlineLevel="1" x14ac:dyDescent="0.25">
      <c r="A78" s="39" t="s">
        <v>99</v>
      </c>
      <c r="B78" s="68"/>
      <c r="C78" s="69"/>
      <c r="D78" s="69"/>
      <c r="E78" s="68"/>
      <c r="F78" s="71">
        <v>-1759776924</v>
      </c>
      <c r="G78" s="71"/>
      <c r="H78" s="71">
        <v>-1696899284</v>
      </c>
      <c r="I78" s="72"/>
      <c r="J78" s="71">
        <v>-1759776924</v>
      </c>
      <c r="K78" s="71"/>
      <c r="L78" s="71">
        <v>-1696899284</v>
      </c>
      <c r="M78" s="73"/>
      <c r="N78" s="7"/>
    </row>
    <row r="79" spans="1:14" s="21" customFormat="1" ht="22.9" customHeight="1" outlineLevel="1" x14ac:dyDescent="0.25">
      <c r="A79" s="39" t="s">
        <v>58</v>
      </c>
      <c r="B79" s="73"/>
      <c r="C79" s="39"/>
      <c r="D79" s="39"/>
      <c r="E79" s="73"/>
      <c r="F79" s="71">
        <v>-446387309</v>
      </c>
      <c r="G79" s="71"/>
      <c r="H79" s="71">
        <v>-455149511</v>
      </c>
      <c r="I79" s="66"/>
      <c r="J79" s="71">
        <v>-446387309</v>
      </c>
      <c r="K79" s="71"/>
      <c r="L79" s="71">
        <v>-455149511</v>
      </c>
      <c r="M79" s="73"/>
      <c r="N79" s="7"/>
    </row>
    <row r="80" spans="1:14" s="21" customFormat="1" ht="22.9" customHeight="1" outlineLevel="1" x14ac:dyDescent="0.25">
      <c r="A80" s="39" t="s">
        <v>40</v>
      </c>
      <c r="B80" s="68"/>
      <c r="C80" s="69"/>
      <c r="D80" s="69"/>
      <c r="E80" s="68"/>
      <c r="F80" s="71">
        <v>-260016583</v>
      </c>
      <c r="G80" s="71"/>
      <c r="H80" s="71">
        <v>-245226813</v>
      </c>
      <c r="I80" s="72"/>
      <c r="J80" s="71">
        <v>-260016583</v>
      </c>
      <c r="K80" s="71"/>
      <c r="L80" s="71">
        <v>-245226813</v>
      </c>
      <c r="M80" s="73"/>
      <c r="N80" s="7"/>
    </row>
    <row r="81" spans="1:14" s="21" customFormat="1" ht="22.9" customHeight="1" outlineLevel="1" x14ac:dyDescent="0.25">
      <c r="A81" s="39" t="s">
        <v>36</v>
      </c>
      <c r="B81" s="73"/>
      <c r="C81" s="39"/>
      <c r="D81" s="39"/>
      <c r="E81" s="73"/>
      <c r="F81" s="71">
        <v>-326854259</v>
      </c>
      <c r="G81" s="71"/>
      <c r="H81" s="71">
        <v>-263911054</v>
      </c>
      <c r="I81" s="66"/>
      <c r="J81" s="71">
        <v>-326854259</v>
      </c>
      <c r="K81" s="71"/>
      <c r="L81" s="71">
        <v>-263911054</v>
      </c>
      <c r="M81" s="73"/>
      <c r="N81" s="7"/>
    </row>
    <row r="82" spans="1:14" s="21" customFormat="1" ht="22.9" customHeight="1" outlineLevel="1" x14ac:dyDescent="0.25">
      <c r="A82" s="39" t="s">
        <v>72</v>
      </c>
      <c r="B82" s="73"/>
      <c r="C82" s="39"/>
      <c r="D82" s="39"/>
      <c r="E82" s="73"/>
      <c r="F82" s="71">
        <v>-20231850</v>
      </c>
      <c r="G82" s="71"/>
      <c r="H82" s="71">
        <v>493908</v>
      </c>
      <c r="I82" s="66"/>
      <c r="J82" s="71">
        <v>-20231850</v>
      </c>
      <c r="K82" s="71"/>
      <c r="L82" s="71">
        <v>493908</v>
      </c>
      <c r="M82" s="73"/>
      <c r="N82" s="7"/>
    </row>
    <row r="83" spans="1:14" s="21" customFormat="1" ht="22.9" customHeight="1" outlineLevel="1" x14ac:dyDescent="0.25">
      <c r="A83" s="39" t="s">
        <v>109</v>
      </c>
      <c r="B83" s="73"/>
      <c r="C83" s="39"/>
      <c r="D83" s="39"/>
      <c r="E83" s="73"/>
      <c r="F83" s="71">
        <v>-249664105</v>
      </c>
      <c r="G83" s="71"/>
      <c r="H83" s="71">
        <f>2809810804-2727299651</f>
        <v>82511153</v>
      </c>
      <c r="I83" s="66"/>
      <c r="J83" s="71">
        <v>-249664105</v>
      </c>
      <c r="K83" s="71"/>
      <c r="L83" s="71">
        <f>2809810804-2727299651</f>
        <v>82511153</v>
      </c>
      <c r="M83" s="73"/>
      <c r="N83" s="7"/>
    </row>
    <row r="84" spans="1:14" s="21" customFormat="1" ht="22.9" customHeight="1" outlineLevel="1" x14ac:dyDescent="0.25">
      <c r="A84" s="39" t="s">
        <v>110</v>
      </c>
      <c r="B84" s="73"/>
      <c r="C84" s="39"/>
      <c r="D84" s="39"/>
      <c r="E84" s="73"/>
      <c r="F84" s="71">
        <v>-357771</v>
      </c>
      <c r="G84" s="71"/>
      <c r="H84" s="71">
        <f>-488360+566040</f>
        <v>77680</v>
      </c>
      <c r="I84" s="66"/>
      <c r="J84" s="71">
        <v>-357771</v>
      </c>
      <c r="K84" s="71"/>
      <c r="L84" s="71">
        <f>-488360+566040</f>
        <v>77680</v>
      </c>
      <c r="M84" s="73"/>
      <c r="N84" s="7"/>
    </row>
    <row r="85" spans="1:14" s="21" customFormat="1" ht="22.9" customHeight="1" outlineLevel="1" x14ac:dyDescent="0.25">
      <c r="A85" s="39" t="s">
        <v>113</v>
      </c>
      <c r="B85" s="73"/>
      <c r="C85" s="39"/>
      <c r="D85" s="39"/>
      <c r="E85" s="73"/>
      <c r="F85" s="71">
        <v>95000000</v>
      </c>
      <c r="G85" s="71"/>
      <c r="H85" s="71">
        <v>-45000000</v>
      </c>
      <c r="I85" s="66"/>
      <c r="J85" s="71">
        <v>95000000</v>
      </c>
      <c r="K85" s="71"/>
      <c r="L85" s="71">
        <v>-45000000</v>
      </c>
      <c r="M85" s="73"/>
      <c r="N85" s="7"/>
    </row>
    <row r="86" spans="1:14" s="21" customFormat="1" ht="22.9" customHeight="1" outlineLevel="1" x14ac:dyDescent="0.25">
      <c r="A86" s="75" t="s">
        <v>147</v>
      </c>
      <c r="B86" s="73"/>
      <c r="C86" s="76"/>
      <c r="D86" s="76"/>
      <c r="E86" s="73"/>
      <c r="F86" s="77">
        <f>SUM(F72:F85)</f>
        <v>81901392</v>
      </c>
      <c r="G86" s="71"/>
      <c r="H86" s="77">
        <f>SUM(H72:H85)</f>
        <v>99689691</v>
      </c>
      <c r="I86" s="66"/>
      <c r="J86" s="77">
        <f>SUM(J72:J85)</f>
        <v>81901392</v>
      </c>
      <c r="K86" s="71"/>
      <c r="L86" s="77">
        <f>SUM(L72:L85)</f>
        <v>99689691</v>
      </c>
      <c r="M86" s="73"/>
      <c r="N86" s="7"/>
    </row>
    <row r="87" spans="1:14" s="21" customFormat="1" ht="22.9" customHeight="1" outlineLevel="1" x14ac:dyDescent="0.25">
      <c r="A87" s="87" t="s">
        <v>155</v>
      </c>
      <c r="B87" s="73"/>
      <c r="C87" s="76"/>
      <c r="D87" s="76"/>
      <c r="E87" s="73"/>
      <c r="F87" s="78"/>
      <c r="G87" s="78"/>
      <c r="H87" s="78"/>
      <c r="I87" s="66"/>
      <c r="J87" s="78"/>
      <c r="K87" s="78"/>
      <c r="L87" s="78"/>
      <c r="M87" s="73"/>
      <c r="N87" s="7"/>
    </row>
    <row r="88" spans="1:14" s="21" customFormat="1" ht="22.9" customHeight="1" outlineLevel="1" x14ac:dyDescent="0.25">
      <c r="A88" s="39" t="s">
        <v>115</v>
      </c>
      <c r="B88" s="73"/>
      <c r="C88" s="76"/>
      <c r="D88" s="76"/>
      <c r="E88" s="73"/>
      <c r="F88" s="71">
        <v>-3016845</v>
      </c>
      <c r="G88" s="71"/>
      <c r="H88" s="71">
        <v>-1880221</v>
      </c>
      <c r="I88" s="66"/>
      <c r="J88" s="71">
        <v>-3016845</v>
      </c>
      <c r="K88" s="71"/>
      <c r="L88" s="71">
        <v>-1880221</v>
      </c>
      <c r="M88" s="73"/>
      <c r="N88" s="7"/>
    </row>
    <row r="89" spans="1:14" s="21" customFormat="1" ht="22.9" customHeight="1" outlineLevel="1" x14ac:dyDescent="0.25">
      <c r="A89" s="39" t="s">
        <v>116</v>
      </c>
      <c r="B89" s="16"/>
      <c r="C89" s="76"/>
      <c r="D89" s="76"/>
      <c r="E89" s="16"/>
      <c r="F89" s="71">
        <v>-150006</v>
      </c>
      <c r="G89" s="71"/>
      <c r="H89" s="71">
        <v>-32826600</v>
      </c>
      <c r="I89" s="80"/>
      <c r="J89" s="71">
        <v>-150006</v>
      </c>
      <c r="K89" s="71"/>
      <c r="L89" s="71">
        <v>-32826600</v>
      </c>
      <c r="M89" s="73"/>
      <c r="N89" s="7"/>
    </row>
    <row r="90" spans="1:14" s="21" customFormat="1" ht="22.9" customHeight="1" outlineLevel="1" x14ac:dyDescent="0.25">
      <c r="A90" s="39" t="s">
        <v>114</v>
      </c>
      <c r="B90" s="16"/>
      <c r="C90" s="76"/>
      <c r="D90" s="76"/>
      <c r="E90" s="16"/>
      <c r="F90" s="71">
        <v>639587</v>
      </c>
      <c r="G90" s="71"/>
      <c r="H90" s="71">
        <v>649310</v>
      </c>
      <c r="I90" s="80"/>
      <c r="J90" s="71">
        <v>639587</v>
      </c>
      <c r="K90" s="71"/>
      <c r="L90" s="71">
        <v>649310</v>
      </c>
      <c r="M90" s="79"/>
      <c r="N90" s="7"/>
    </row>
    <row r="91" spans="1:14" s="21" customFormat="1" ht="22.9" customHeight="1" outlineLevel="1" x14ac:dyDescent="0.25">
      <c r="A91" s="81" t="s">
        <v>157</v>
      </c>
      <c r="B91" s="73"/>
      <c r="C91" s="76"/>
      <c r="D91" s="76"/>
      <c r="E91" s="73"/>
      <c r="F91" s="77">
        <f>SUM(F88:F90)</f>
        <v>-2527264</v>
      </c>
      <c r="G91" s="71"/>
      <c r="H91" s="77">
        <f>SUM(H88:H90)</f>
        <v>-34057511</v>
      </c>
      <c r="I91" s="66"/>
      <c r="J91" s="77">
        <f>SUM(J88:J90)</f>
        <v>-2527264</v>
      </c>
      <c r="K91" s="71"/>
      <c r="L91" s="77">
        <f>SUM(L88:L90)</f>
        <v>-34057511</v>
      </c>
      <c r="M91" s="73"/>
      <c r="N91" s="7"/>
    </row>
    <row r="92" spans="1:14" s="21" customFormat="1" ht="22.9" customHeight="1" outlineLevel="1" x14ac:dyDescent="0.25">
      <c r="A92" s="15" t="s">
        <v>158</v>
      </c>
      <c r="B92" s="73"/>
      <c r="C92" s="76"/>
      <c r="D92" s="76"/>
      <c r="E92" s="73"/>
      <c r="F92" s="88"/>
      <c r="G92" s="71"/>
      <c r="H92" s="88"/>
      <c r="I92" s="66"/>
      <c r="J92" s="88"/>
      <c r="K92" s="71"/>
      <c r="L92" s="88"/>
      <c r="M92" s="73"/>
      <c r="N92" s="7"/>
    </row>
    <row r="93" spans="1:14" s="21" customFormat="1" ht="22.9" customHeight="1" outlineLevel="1" x14ac:dyDescent="0.25">
      <c r="A93" s="17" t="s">
        <v>100</v>
      </c>
      <c r="B93" s="73"/>
      <c r="C93" s="76"/>
      <c r="D93" s="76"/>
      <c r="E93" s="73"/>
      <c r="F93" s="82">
        <v>14980</v>
      </c>
      <c r="G93" s="71"/>
      <c r="H93" s="82">
        <v>14573</v>
      </c>
      <c r="I93" s="66"/>
      <c r="J93" s="82">
        <v>14980</v>
      </c>
      <c r="K93" s="71"/>
      <c r="L93" s="82">
        <v>14573</v>
      </c>
      <c r="M93" s="73"/>
      <c r="N93" s="7"/>
    </row>
    <row r="94" spans="1:14" s="21" customFormat="1" ht="22.9" customHeight="1" outlineLevel="1" x14ac:dyDescent="0.25">
      <c r="A94" s="17" t="s">
        <v>86</v>
      </c>
      <c r="B94" s="73"/>
      <c r="C94" s="76"/>
      <c r="D94" s="76"/>
      <c r="E94" s="73"/>
      <c r="F94" s="82">
        <v>-8186329</v>
      </c>
      <c r="G94" s="71"/>
      <c r="H94" s="82">
        <v>-7160815</v>
      </c>
      <c r="I94" s="66"/>
      <c r="J94" s="82">
        <v>-8186329</v>
      </c>
      <c r="K94" s="71"/>
      <c r="L94" s="82">
        <v>-7160815</v>
      </c>
      <c r="M94" s="73"/>
      <c r="N94" s="7"/>
    </row>
    <row r="95" spans="1:14" s="21" customFormat="1" ht="22.9" customHeight="1" outlineLevel="1" x14ac:dyDescent="0.25">
      <c r="A95" s="39" t="s">
        <v>101</v>
      </c>
      <c r="B95" s="73"/>
      <c r="C95" s="76"/>
      <c r="D95" s="76"/>
      <c r="E95" s="73"/>
      <c r="F95" s="82">
        <v>-50999928</v>
      </c>
      <c r="G95" s="71"/>
      <c r="H95" s="82">
        <v>-49499928</v>
      </c>
      <c r="I95" s="66"/>
      <c r="J95" s="82">
        <v>-50999928</v>
      </c>
      <c r="K95" s="71"/>
      <c r="L95" s="82">
        <v>-49499928</v>
      </c>
      <c r="M95" s="73"/>
      <c r="N95" s="7"/>
    </row>
    <row r="96" spans="1:14" s="21" customFormat="1" ht="22.9" customHeight="1" outlineLevel="1" x14ac:dyDescent="0.25">
      <c r="A96" s="81" t="s">
        <v>82</v>
      </c>
      <c r="B96" s="73"/>
      <c r="C96" s="76"/>
      <c r="D96" s="76"/>
      <c r="E96" s="73"/>
      <c r="F96" s="77">
        <f>SUM(F93:F95)</f>
        <v>-59171277</v>
      </c>
      <c r="G96" s="71"/>
      <c r="H96" s="77">
        <f>SUM(H93:H95)</f>
        <v>-56646170</v>
      </c>
      <c r="I96" s="66"/>
      <c r="J96" s="77">
        <f>SUM(J93:J95)</f>
        <v>-59171277</v>
      </c>
      <c r="K96" s="71"/>
      <c r="L96" s="77">
        <f>SUM(L93:L95)</f>
        <v>-56646170</v>
      </c>
      <c r="M96" s="73"/>
      <c r="N96" s="7"/>
    </row>
    <row r="97" spans="1:14" s="21" customFormat="1" ht="22.9" customHeight="1" outlineLevel="1" x14ac:dyDescent="0.25">
      <c r="A97" s="15" t="s">
        <v>180</v>
      </c>
      <c r="B97" s="39"/>
      <c r="C97" s="39"/>
      <c r="D97" s="39"/>
      <c r="E97" s="39"/>
      <c r="F97" s="78">
        <f>+F91+F86+F96</f>
        <v>20202851</v>
      </c>
      <c r="G97" s="78"/>
      <c r="H97" s="78">
        <f>+H91+H86+H96</f>
        <v>8986010</v>
      </c>
      <c r="I97" s="78"/>
      <c r="J97" s="78">
        <f>+J91+J86+J96</f>
        <v>20202851</v>
      </c>
      <c r="K97" s="78"/>
      <c r="L97" s="78">
        <f>+L91+L86+L96</f>
        <v>8986010</v>
      </c>
      <c r="M97" s="16"/>
      <c r="N97" s="7"/>
    </row>
    <row r="98" spans="1:14" s="21" customFormat="1" ht="22.9" customHeight="1" outlineLevel="1" x14ac:dyDescent="0.25">
      <c r="A98" s="17" t="s">
        <v>121</v>
      </c>
      <c r="B98" s="39"/>
      <c r="C98" s="39"/>
      <c r="D98" s="39"/>
      <c r="E98" s="39"/>
      <c r="F98" s="78">
        <f>bs!H9</f>
        <v>119443830</v>
      </c>
      <c r="G98" s="78"/>
      <c r="H98" s="78">
        <v>110457820</v>
      </c>
      <c r="I98" s="78"/>
      <c r="J98" s="78">
        <f>bs!L9</f>
        <v>119443830</v>
      </c>
      <c r="K98" s="78"/>
      <c r="L98" s="78">
        <v>110457820</v>
      </c>
      <c r="M98" s="73"/>
      <c r="N98" s="7"/>
    </row>
    <row r="99" spans="1:14" s="21" customFormat="1" ht="22.9" customHeight="1" outlineLevel="1" thickBot="1" x14ac:dyDescent="0.3">
      <c r="A99" s="15" t="s">
        <v>122</v>
      </c>
      <c r="B99" s="39"/>
      <c r="C99" s="39"/>
      <c r="D99" s="39"/>
      <c r="E99" s="39"/>
      <c r="F99" s="83">
        <f>SUM(F97:F98)</f>
        <v>139646681</v>
      </c>
      <c r="G99" s="78"/>
      <c r="H99" s="83">
        <f>SUM(H97:H98)</f>
        <v>119443830</v>
      </c>
      <c r="I99" s="78"/>
      <c r="J99" s="83">
        <f>SUM(J97:J98)</f>
        <v>139646681</v>
      </c>
      <c r="K99" s="78"/>
      <c r="L99" s="83">
        <f>SUM(L97:L98)</f>
        <v>119443830</v>
      </c>
      <c r="M99" s="73"/>
      <c r="N99" s="7"/>
    </row>
    <row r="100" spans="1:14" s="21" customFormat="1" ht="22.9" customHeight="1" outlineLevel="1" thickTop="1" x14ac:dyDescent="0.25">
      <c r="A100" s="15"/>
      <c r="B100" s="39"/>
      <c r="C100" s="39"/>
      <c r="D100" s="39"/>
      <c r="E100" s="39"/>
      <c r="F100" s="78">
        <f>F99-bs!F9</f>
        <v>0</v>
      </c>
      <c r="G100" s="78"/>
      <c r="H100" s="78"/>
      <c r="I100" s="78"/>
      <c r="J100" s="78">
        <f>J99-bs!J9</f>
        <v>0</v>
      </c>
      <c r="K100" s="78"/>
      <c r="L100" s="78"/>
      <c r="M100" s="73"/>
      <c r="N100" s="7"/>
    </row>
    <row r="101" spans="1:14" s="21" customFormat="1" ht="22.9" customHeight="1" outlineLevel="1" x14ac:dyDescent="0.25">
      <c r="A101" s="30" t="s">
        <v>13</v>
      </c>
      <c r="B101" s="73"/>
      <c r="C101" s="76"/>
      <c r="D101" s="76"/>
      <c r="E101" s="73"/>
      <c r="F101" s="84"/>
      <c r="G101" s="57"/>
      <c r="H101" s="84"/>
      <c r="I101" s="73"/>
      <c r="J101" s="84"/>
      <c r="K101" s="57"/>
      <c r="L101" s="84"/>
      <c r="M101" s="73"/>
      <c r="N101" s="7"/>
    </row>
  </sheetData>
  <mergeCells count="11">
    <mergeCell ref="A3:H3"/>
    <mergeCell ref="F4:H4"/>
    <mergeCell ref="J4:L4"/>
    <mergeCell ref="A38:H38"/>
    <mergeCell ref="F39:H39"/>
    <mergeCell ref="J39:L39"/>
    <mergeCell ref="A71:E71"/>
    <mergeCell ref="A64:H64"/>
    <mergeCell ref="A66:H66"/>
    <mergeCell ref="F67:H67"/>
    <mergeCell ref="J67:L67"/>
  </mergeCells>
  <printOptions horizontalCentered="1"/>
  <pageMargins left="0.86614173228346458" right="0.39370078740157483" top="0.9055118110236221" bottom="0" header="0.31496062992125984" footer="0.31496062992125984"/>
  <pageSetup paperSize="9" scale="72" orientation="portrait" r:id="rId1"/>
  <rowBreaks count="2" manualBreakCount="2">
    <brk id="35" max="11" man="1"/>
    <brk id="63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9"/>
  <sheetViews>
    <sheetView showGridLines="0" view="pageBreakPreview" topLeftCell="J13" zoomScale="70" zoomScaleNormal="85" zoomScaleSheetLayoutView="70" workbookViewId="0">
      <selection activeCell="T13" sqref="T1:AI1048576"/>
    </sheetView>
  </sheetViews>
  <sheetFormatPr defaultColWidth="9" defaultRowHeight="23.1" customHeight="1" x14ac:dyDescent="0.25"/>
  <cols>
    <col min="1" max="1" width="33.625" style="8" customWidth="1"/>
    <col min="2" max="2" width="1.375" style="8" customWidth="1"/>
    <col min="3" max="3" width="13.375" style="8" customWidth="1"/>
    <col min="4" max="4" width="0.875" style="8" customWidth="1"/>
    <col min="5" max="5" width="13.375" style="8" customWidth="1"/>
    <col min="6" max="6" width="0.875" style="8" customWidth="1"/>
    <col min="7" max="7" width="14.625" style="8" customWidth="1"/>
    <col min="8" max="8" width="0.875" style="8" customWidth="1"/>
    <col min="9" max="9" width="13.375" style="8" customWidth="1"/>
    <col min="10" max="10" width="0.875" style="8" customWidth="1"/>
    <col min="11" max="11" width="15" style="8" customWidth="1"/>
    <col min="12" max="12" width="0.875" style="8" customWidth="1"/>
    <col min="13" max="13" width="14.625" style="8" customWidth="1"/>
    <col min="14" max="14" width="0.875" style="8" customWidth="1"/>
    <col min="15" max="15" width="16.625" style="8" bestFit="1" customWidth="1"/>
    <col min="16" max="16" width="0.875" style="8" customWidth="1"/>
    <col min="17" max="17" width="15.375" style="8" customWidth="1"/>
    <col min="18" max="18" width="0.875" style="8" customWidth="1"/>
    <col min="19" max="19" width="16.875" style="8" customWidth="1"/>
    <col min="20" max="16384" width="9" style="8"/>
  </cols>
  <sheetData>
    <row r="1" spans="1:19" ht="23.1" customHeight="1" x14ac:dyDescent="0.25">
      <c r="A1" s="112" t="s">
        <v>43</v>
      </c>
      <c r="B1" s="112"/>
      <c r="C1" s="112"/>
      <c r="D1" s="112"/>
      <c r="E1" s="112"/>
      <c r="F1" s="15"/>
      <c r="G1" s="20"/>
      <c r="H1" s="15"/>
      <c r="I1" s="20"/>
      <c r="J1" s="15"/>
      <c r="K1" s="20"/>
      <c r="L1" s="15"/>
      <c r="M1" s="20"/>
      <c r="N1" s="15"/>
      <c r="O1" s="20"/>
      <c r="P1" s="15"/>
      <c r="Q1" s="20"/>
      <c r="R1" s="15"/>
      <c r="S1" s="20"/>
    </row>
    <row r="2" spans="1:19" ht="23.1" customHeight="1" x14ac:dyDescent="0.25">
      <c r="A2" s="89" t="s">
        <v>65</v>
      </c>
      <c r="B2" s="81"/>
      <c r="C2" s="89"/>
      <c r="D2" s="81"/>
      <c r="E2" s="89"/>
      <c r="F2" s="81"/>
      <c r="H2" s="81"/>
      <c r="J2" s="81"/>
      <c r="L2" s="81"/>
      <c r="M2" s="89"/>
      <c r="N2" s="81"/>
      <c r="O2" s="89"/>
      <c r="P2" s="81"/>
      <c r="Q2" s="89"/>
      <c r="R2" s="81"/>
    </row>
    <row r="3" spans="1:19" ht="23.1" customHeight="1" x14ac:dyDescent="0.25">
      <c r="A3" s="112" t="s">
        <v>168</v>
      </c>
      <c r="B3" s="112"/>
      <c r="C3" s="112"/>
      <c r="D3" s="112"/>
      <c r="E3" s="112"/>
      <c r="F3" s="112"/>
      <c r="G3" s="112"/>
      <c r="H3" s="81"/>
      <c r="I3" s="89"/>
      <c r="J3" s="81"/>
      <c r="K3" s="89"/>
      <c r="L3" s="81"/>
      <c r="M3" s="89"/>
      <c r="N3" s="81"/>
      <c r="O3" s="89"/>
      <c r="P3" s="81"/>
      <c r="Q3" s="89"/>
      <c r="R3" s="81"/>
      <c r="S3" s="89"/>
    </row>
    <row r="4" spans="1:19" ht="23.1" customHeight="1" x14ac:dyDescent="0.25">
      <c r="A4" s="108"/>
      <c r="B4" s="108"/>
      <c r="C4" s="108"/>
      <c r="D4" s="108"/>
      <c r="E4" s="108"/>
      <c r="F4" s="81"/>
      <c r="G4" s="90"/>
      <c r="H4" s="81"/>
      <c r="I4" s="90"/>
      <c r="J4" s="81"/>
      <c r="K4" s="90"/>
      <c r="L4" s="81"/>
      <c r="M4" s="89"/>
      <c r="N4" s="81"/>
      <c r="O4" s="89"/>
      <c r="P4" s="81"/>
      <c r="Q4" s="89"/>
      <c r="R4" s="81"/>
      <c r="S4" s="90" t="s">
        <v>44</v>
      </c>
    </row>
    <row r="5" spans="1:19" ht="23.1" customHeight="1" x14ac:dyDescent="0.25">
      <c r="A5" s="108"/>
      <c r="B5" s="108"/>
      <c r="C5" s="118" t="s">
        <v>78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19" ht="23.1" customHeight="1" x14ac:dyDescent="0.25">
      <c r="A6" s="108"/>
      <c r="B6" s="108"/>
      <c r="C6" s="16"/>
      <c r="D6" s="16"/>
      <c r="E6" s="16"/>
      <c r="F6" s="16"/>
      <c r="G6" s="16"/>
      <c r="H6" s="16"/>
      <c r="I6" s="16"/>
      <c r="J6" s="16"/>
      <c r="K6" s="16"/>
      <c r="L6" s="120" t="s">
        <v>62</v>
      </c>
      <c r="M6" s="120"/>
      <c r="N6" s="120"/>
      <c r="O6" s="120"/>
      <c r="P6" s="120"/>
      <c r="Q6" s="120"/>
      <c r="R6" s="16"/>
      <c r="S6" s="16"/>
    </row>
    <row r="7" spans="1:19" ht="23.1" customHeight="1" x14ac:dyDescent="0.25">
      <c r="A7" s="91"/>
      <c r="B7" s="76"/>
      <c r="C7" s="91"/>
      <c r="D7" s="76"/>
      <c r="E7" s="91"/>
      <c r="F7" s="76"/>
      <c r="G7" s="91"/>
      <c r="H7" s="76"/>
      <c r="I7" s="91"/>
      <c r="J7" s="76"/>
      <c r="K7" s="91"/>
      <c r="L7" s="76"/>
      <c r="M7" s="76" t="s">
        <v>139</v>
      </c>
      <c r="N7" s="76"/>
      <c r="O7" s="76" t="s">
        <v>164</v>
      </c>
      <c r="P7" s="76"/>
      <c r="R7" s="76"/>
    </row>
    <row r="8" spans="1:19" ht="23.1" customHeight="1" x14ac:dyDescent="0.25">
      <c r="A8" s="92"/>
      <c r="B8" s="39"/>
      <c r="C8" s="91"/>
      <c r="D8" s="39"/>
      <c r="F8" s="39"/>
      <c r="G8" s="119" t="s">
        <v>27</v>
      </c>
      <c r="H8" s="119"/>
      <c r="I8" s="119"/>
      <c r="J8" s="119"/>
      <c r="K8" s="119"/>
      <c r="L8" s="39"/>
      <c r="M8" s="76" t="s">
        <v>140</v>
      </c>
      <c r="N8" s="39"/>
      <c r="O8" s="91" t="s">
        <v>85</v>
      </c>
      <c r="P8" s="39"/>
      <c r="Q8" s="91" t="s">
        <v>45</v>
      </c>
      <c r="R8" s="39"/>
      <c r="S8" s="91"/>
    </row>
    <row r="9" spans="1:19" s="91" customFormat="1" ht="23.1" customHeight="1" x14ac:dyDescent="0.25">
      <c r="A9" s="92"/>
      <c r="B9" s="76"/>
      <c r="C9" s="91" t="s">
        <v>46</v>
      </c>
      <c r="D9" s="76"/>
      <c r="E9" s="91" t="s">
        <v>47</v>
      </c>
      <c r="F9" s="76"/>
      <c r="G9" s="117" t="s">
        <v>48</v>
      </c>
      <c r="H9" s="117"/>
      <c r="I9" s="117"/>
      <c r="J9" s="117"/>
      <c r="K9" s="76"/>
      <c r="L9" s="76"/>
      <c r="M9" s="76" t="s">
        <v>141</v>
      </c>
      <c r="N9" s="76"/>
      <c r="O9" s="91" t="s">
        <v>70</v>
      </c>
      <c r="P9" s="76"/>
      <c r="Q9" s="91" t="s">
        <v>49</v>
      </c>
      <c r="R9" s="76"/>
    </row>
    <row r="10" spans="1:19" s="91" customFormat="1" ht="23.1" customHeight="1" x14ac:dyDescent="0.25">
      <c r="A10" s="92"/>
      <c r="B10" s="76"/>
      <c r="C10" s="109" t="s">
        <v>50</v>
      </c>
      <c r="D10" s="76"/>
      <c r="E10" s="109" t="s">
        <v>51</v>
      </c>
      <c r="F10" s="76"/>
      <c r="G10" s="109" t="s">
        <v>52</v>
      </c>
      <c r="H10" s="76"/>
      <c r="I10" s="109" t="s">
        <v>53</v>
      </c>
      <c r="J10" s="76"/>
      <c r="K10" s="109" t="s">
        <v>54</v>
      </c>
      <c r="L10" s="76"/>
      <c r="M10" s="109" t="s">
        <v>142</v>
      </c>
      <c r="N10" s="76"/>
      <c r="O10" s="109" t="s">
        <v>71</v>
      </c>
      <c r="P10" s="76"/>
      <c r="Q10" s="109" t="s">
        <v>22</v>
      </c>
      <c r="R10" s="76"/>
      <c r="S10" s="109" t="s">
        <v>45</v>
      </c>
    </row>
    <row r="11" spans="1:19" ht="23.1" customHeight="1" x14ac:dyDescent="0.25">
      <c r="A11" s="93" t="s">
        <v>159</v>
      </c>
      <c r="B11" s="39"/>
      <c r="C11" s="9">
        <v>330000000</v>
      </c>
      <c r="D11" s="9"/>
      <c r="E11" s="9">
        <v>647245520</v>
      </c>
      <c r="F11" s="9"/>
      <c r="G11" s="9">
        <v>33000000</v>
      </c>
      <c r="H11" s="9"/>
      <c r="I11" s="9">
        <v>20000000</v>
      </c>
      <c r="J11" s="9"/>
      <c r="K11" s="9">
        <v>1058789835</v>
      </c>
      <c r="L11" s="9"/>
      <c r="M11" s="9">
        <v>-2291026</v>
      </c>
      <c r="N11" s="9"/>
      <c r="O11" s="9">
        <v>85677135</v>
      </c>
      <c r="P11" s="9"/>
      <c r="Q11" s="9">
        <f>SUM(L11:O11)</f>
        <v>83386109</v>
      </c>
      <c r="R11" s="9"/>
      <c r="S11" s="9">
        <f>SUM(C11:K11,Q11)</f>
        <v>2172421464</v>
      </c>
    </row>
    <row r="12" spans="1:19" ht="23.1" customHeight="1" x14ac:dyDescent="0.25">
      <c r="A12" s="92" t="s">
        <v>160</v>
      </c>
      <c r="B12" s="39"/>
      <c r="C12" s="9">
        <v>10000000</v>
      </c>
      <c r="D12" s="9"/>
      <c r="E12" s="9">
        <v>14573</v>
      </c>
      <c r="F12" s="9"/>
      <c r="G12" s="9">
        <v>0</v>
      </c>
      <c r="H12" s="9"/>
      <c r="I12" s="9">
        <v>0</v>
      </c>
      <c r="J12" s="9"/>
      <c r="K12" s="9">
        <v>0</v>
      </c>
      <c r="L12" s="9"/>
      <c r="M12" s="9">
        <v>0</v>
      </c>
      <c r="N12" s="9"/>
      <c r="O12" s="9">
        <v>0</v>
      </c>
      <c r="P12" s="9"/>
      <c r="Q12" s="9">
        <f>SUM(L12:O12)</f>
        <v>0</v>
      </c>
      <c r="R12" s="9"/>
      <c r="S12" s="9">
        <f>SUM(C12:K12,Q12)</f>
        <v>10014573</v>
      </c>
    </row>
    <row r="13" spans="1:19" ht="23.1" customHeight="1" x14ac:dyDescent="0.25">
      <c r="A13" s="92" t="s">
        <v>162</v>
      </c>
      <c r="B13" s="3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23.1" customHeight="1" x14ac:dyDescent="0.25">
      <c r="A14" s="8" t="s">
        <v>163</v>
      </c>
      <c r="B14" s="39"/>
      <c r="C14" s="9">
        <v>0</v>
      </c>
      <c r="D14" s="9"/>
      <c r="E14" s="9">
        <v>0</v>
      </c>
      <c r="F14" s="9"/>
      <c r="G14" s="9">
        <v>1000000</v>
      </c>
      <c r="H14" s="9"/>
      <c r="I14" s="9">
        <v>0</v>
      </c>
      <c r="J14" s="9"/>
      <c r="K14" s="9">
        <v>-1000000</v>
      </c>
      <c r="L14" s="9"/>
      <c r="M14" s="9">
        <v>0</v>
      </c>
      <c r="N14" s="9"/>
      <c r="O14" s="9">
        <v>0</v>
      </c>
      <c r="P14" s="9"/>
      <c r="Q14" s="9">
        <f>SUM(L14:O14)</f>
        <v>0</v>
      </c>
      <c r="R14" s="9"/>
      <c r="S14" s="9">
        <f>SUM(C14:K14,Q14)</f>
        <v>0</v>
      </c>
    </row>
    <row r="15" spans="1:19" ht="23.1" customHeight="1" x14ac:dyDescent="0.25">
      <c r="A15" s="92" t="s">
        <v>146</v>
      </c>
      <c r="B15" s="39"/>
      <c r="C15" s="9">
        <v>0</v>
      </c>
      <c r="D15" s="9"/>
      <c r="E15" s="9">
        <v>0</v>
      </c>
      <c r="F15" s="9"/>
      <c r="G15" s="9">
        <v>0</v>
      </c>
      <c r="H15" s="9"/>
      <c r="I15" s="9">
        <v>0</v>
      </c>
      <c r="J15" s="9"/>
      <c r="K15" s="9">
        <v>-59499928</v>
      </c>
      <c r="L15" s="9"/>
      <c r="M15" s="9">
        <v>0</v>
      </c>
      <c r="N15" s="9"/>
      <c r="O15" s="9">
        <v>0</v>
      </c>
      <c r="P15" s="9"/>
      <c r="Q15" s="9">
        <f>SUM(L15:O15)</f>
        <v>0</v>
      </c>
      <c r="R15" s="9"/>
      <c r="S15" s="9">
        <f>SUM(C15:K15,Q15)</f>
        <v>-59499928</v>
      </c>
    </row>
    <row r="16" spans="1:19" ht="23.1" customHeight="1" x14ac:dyDescent="0.25">
      <c r="A16" s="92" t="s">
        <v>176</v>
      </c>
      <c r="B16" s="39"/>
      <c r="C16" s="9">
        <v>0</v>
      </c>
      <c r="D16" s="9"/>
      <c r="E16" s="9">
        <v>0</v>
      </c>
      <c r="F16" s="9"/>
      <c r="G16" s="9">
        <v>0</v>
      </c>
      <c r="H16" s="9"/>
      <c r="I16" s="9">
        <v>0</v>
      </c>
      <c r="J16" s="9"/>
      <c r="K16" s="9">
        <v>86510021</v>
      </c>
      <c r="L16" s="9"/>
      <c r="M16" s="9">
        <v>0</v>
      </c>
      <c r="N16" s="9"/>
      <c r="O16" s="9">
        <v>0</v>
      </c>
      <c r="P16" s="9"/>
      <c r="Q16" s="9">
        <f>SUM(L16:O16)</f>
        <v>0</v>
      </c>
      <c r="R16" s="9"/>
      <c r="S16" s="9">
        <f>SUM(C16:K16,Q16)</f>
        <v>86510021</v>
      </c>
    </row>
    <row r="17" spans="1:20" ht="23.1" customHeight="1" x14ac:dyDescent="0.25">
      <c r="A17" s="92" t="s">
        <v>123</v>
      </c>
      <c r="B17" s="39"/>
      <c r="C17" s="9">
        <v>0</v>
      </c>
      <c r="D17" s="9"/>
      <c r="E17" s="9">
        <v>0</v>
      </c>
      <c r="F17" s="9"/>
      <c r="G17" s="9">
        <v>0</v>
      </c>
      <c r="H17" s="9"/>
      <c r="I17" s="9">
        <v>0</v>
      </c>
      <c r="J17" s="9"/>
      <c r="K17" s="9">
        <v>-484977</v>
      </c>
      <c r="L17" s="9"/>
      <c r="M17" s="9">
        <v>-311627</v>
      </c>
      <c r="N17" s="9"/>
      <c r="O17" s="9">
        <v>-101474784</v>
      </c>
      <c r="P17" s="9"/>
      <c r="Q17" s="9">
        <f>SUM(L17:O17)</f>
        <v>-101786411</v>
      </c>
      <c r="R17" s="9"/>
      <c r="S17" s="9">
        <f>SUM(C17:K17,Q17)</f>
        <v>-102271388</v>
      </c>
    </row>
    <row r="18" spans="1:20" ht="23.1" customHeight="1" thickBot="1" x14ac:dyDescent="0.3">
      <c r="A18" s="93" t="s">
        <v>150</v>
      </c>
      <c r="B18" s="39"/>
      <c r="C18" s="18">
        <f>SUM(C11:C17)</f>
        <v>340000000</v>
      </c>
      <c r="D18" s="9"/>
      <c r="E18" s="18">
        <f>SUM(E11:E17)</f>
        <v>647260093</v>
      </c>
      <c r="F18" s="9"/>
      <c r="G18" s="18">
        <f>SUM(G11:G17)</f>
        <v>34000000</v>
      </c>
      <c r="H18" s="9"/>
      <c r="I18" s="18">
        <f>SUM(I11:I17)</f>
        <v>20000000</v>
      </c>
      <c r="J18" s="9"/>
      <c r="K18" s="18">
        <f>SUM(K11:K17)</f>
        <v>1084314951</v>
      </c>
      <c r="L18" s="9"/>
      <c r="M18" s="18">
        <f>SUM(M11:M17)</f>
        <v>-2602653</v>
      </c>
      <c r="N18" s="9"/>
      <c r="O18" s="18">
        <f>SUM(O11:O17)</f>
        <v>-15797649</v>
      </c>
      <c r="P18" s="9"/>
      <c r="Q18" s="18">
        <f>SUM(Q11:Q17)</f>
        <v>-18400302</v>
      </c>
      <c r="R18" s="9"/>
      <c r="S18" s="18">
        <f>SUM(S11:S17)</f>
        <v>2107174742</v>
      </c>
    </row>
    <row r="19" spans="1:20" ht="23.1" customHeight="1" thickTop="1" x14ac:dyDescent="0.25">
      <c r="A19" s="92"/>
      <c r="B19" s="3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20" ht="23.1" customHeight="1" x14ac:dyDescent="0.25">
      <c r="A20" s="93" t="s">
        <v>169</v>
      </c>
      <c r="B20" s="39"/>
      <c r="C20" s="9">
        <f>C18</f>
        <v>340000000</v>
      </c>
      <c r="D20" s="9"/>
      <c r="E20" s="9">
        <f>E18</f>
        <v>647260093</v>
      </c>
      <c r="F20" s="9"/>
      <c r="G20" s="9">
        <f>G18</f>
        <v>34000000</v>
      </c>
      <c r="H20" s="9"/>
      <c r="I20" s="9">
        <f>I18</f>
        <v>20000000</v>
      </c>
      <c r="J20" s="9"/>
      <c r="K20" s="9">
        <f>K18</f>
        <v>1084314951</v>
      </c>
      <c r="L20" s="9"/>
      <c r="M20" s="9">
        <f>M18</f>
        <v>-2602653</v>
      </c>
      <c r="N20" s="9"/>
      <c r="O20" s="9">
        <f>O18</f>
        <v>-15797649</v>
      </c>
      <c r="P20" s="9"/>
      <c r="Q20" s="9">
        <f>Q18</f>
        <v>-18400302</v>
      </c>
      <c r="R20" s="9"/>
      <c r="S20" s="9">
        <f>SUM(C20:K20,Q20)</f>
        <v>2107174742</v>
      </c>
    </row>
    <row r="21" spans="1:20" ht="23.1" customHeight="1" x14ac:dyDescent="0.25">
      <c r="A21" s="92" t="s">
        <v>160</v>
      </c>
      <c r="B21" s="39"/>
      <c r="C21" s="9">
        <v>10000000</v>
      </c>
      <c r="D21" s="9"/>
      <c r="E21" s="9">
        <v>14980</v>
      </c>
      <c r="F21" s="9"/>
      <c r="G21" s="9">
        <v>0</v>
      </c>
      <c r="H21" s="9"/>
      <c r="I21" s="9">
        <v>0</v>
      </c>
      <c r="J21" s="9"/>
      <c r="K21" s="9">
        <v>0</v>
      </c>
      <c r="L21" s="9"/>
      <c r="M21" s="9">
        <v>0</v>
      </c>
      <c r="N21" s="9"/>
      <c r="O21" s="9">
        <v>0</v>
      </c>
      <c r="P21" s="9"/>
      <c r="Q21" s="9">
        <f>SUM(L21:O21)</f>
        <v>0</v>
      </c>
      <c r="R21" s="9"/>
      <c r="S21" s="9">
        <f>SUM(C21:K21,Q21)</f>
        <v>10014980</v>
      </c>
    </row>
    <row r="22" spans="1:20" ht="23.1" customHeight="1" x14ac:dyDescent="0.25">
      <c r="A22" s="92" t="s">
        <v>162</v>
      </c>
      <c r="B22" s="3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20" ht="23.1" customHeight="1" x14ac:dyDescent="0.25">
      <c r="A23" s="8" t="s">
        <v>163</v>
      </c>
      <c r="B23" s="39"/>
      <c r="C23" s="9">
        <v>0</v>
      </c>
      <c r="D23" s="9"/>
      <c r="E23" s="9">
        <v>0</v>
      </c>
      <c r="F23" s="9"/>
      <c r="G23" s="9">
        <v>1000000</v>
      </c>
      <c r="H23" s="9"/>
      <c r="I23" s="9">
        <v>0</v>
      </c>
      <c r="J23" s="9"/>
      <c r="K23" s="9">
        <v>-1000000</v>
      </c>
      <c r="L23" s="9"/>
      <c r="M23" s="9">
        <v>0</v>
      </c>
      <c r="N23" s="9"/>
      <c r="O23" s="9">
        <v>0</v>
      </c>
      <c r="P23" s="9"/>
      <c r="Q23" s="9">
        <f>SUM(L23:O23)</f>
        <v>0</v>
      </c>
      <c r="R23" s="9"/>
      <c r="S23" s="9">
        <f>SUM(C23:K23,Q23)</f>
        <v>0</v>
      </c>
    </row>
    <row r="24" spans="1:20" ht="23.1" customHeight="1" x14ac:dyDescent="0.25">
      <c r="A24" s="92" t="s">
        <v>146</v>
      </c>
      <c r="B24" s="39"/>
      <c r="C24" s="9">
        <v>0</v>
      </c>
      <c r="D24" s="9"/>
      <c r="E24" s="9">
        <v>0</v>
      </c>
      <c r="F24" s="9"/>
      <c r="G24" s="9">
        <v>0</v>
      </c>
      <c r="H24" s="9"/>
      <c r="I24" s="9">
        <v>0</v>
      </c>
      <c r="J24" s="9"/>
      <c r="K24" s="9">
        <v>-60999928</v>
      </c>
      <c r="L24" s="9"/>
      <c r="M24" s="9">
        <v>0</v>
      </c>
      <c r="N24" s="9"/>
      <c r="O24" s="9">
        <v>0</v>
      </c>
      <c r="P24" s="9"/>
      <c r="Q24" s="9">
        <f>SUM(L24:O24)</f>
        <v>0</v>
      </c>
      <c r="R24" s="9"/>
      <c r="S24" s="9">
        <f>SUM(C24:K24,Q24)</f>
        <v>-60999928</v>
      </c>
    </row>
    <row r="25" spans="1:20" ht="23.1" customHeight="1" x14ac:dyDescent="0.25">
      <c r="A25" s="92" t="s">
        <v>176</v>
      </c>
      <c r="B25" s="39"/>
      <c r="C25" s="9">
        <v>0</v>
      </c>
      <c r="D25" s="9"/>
      <c r="E25" s="9">
        <v>0</v>
      </c>
      <c r="F25" s="9"/>
      <c r="G25" s="9">
        <v>0</v>
      </c>
      <c r="H25" s="9"/>
      <c r="I25" s="9">
        <v>0</v>
      </c>
      <c r="J25" s="9"/>
      <c r="K25" s="9">
        <f>'PL&amp;CF'!F30</f>
        <v>29645422</v>
      </c>
      <c r="L25" s="9"/>
      <c r="M25" s="9">
        <v>0</v>
      </c>
      <c r="N25" s="9"/>
      <c r="O25" s="9">
        <v>0</v>
      </c>
      <c r="P25" s="9"/>
      <c r="Q25" s="9">
        <f>SUM(L25:O25)</f>
        <v>0</v>
      </c>
      <c r="R25" s="9"/>
      <c r="S25" s="9">
        <f>SUM(C25:K25,Q25)</f>
        <v>29645422</v>
      </c>
      <c r="T25" s="39"/>
    </row>
    <row r="26" spans="1:20" ht="23.1" customHeight="1" x14ac:dyDescent="0.25">
      <c r="A26" s="92" t="s">
        <v>123</v>
      </c>
      <c r="B26" s="39"/>
      <c r="C26" s="9">
        <v>0</v>
      </c>
      <c r="D26" s="9"/>
      <c r="E26" s="9">
        <v>0</v>
      </c>
      <c r="F26" s="9"/>
      <c r="G26" s="9">
        <v>0</v>
      </c>
      <c r="H26" s="9"/>
      <c r="I26" s="9">
        <v>0</v>
      </c>
      <c r="J26" s="9"/>
      <c r="K26" s="9">
        <f>'PL&amp;CF'!F59</f>
        <v>-4140212</v>
      </c>
      <c r="L26" s="9"/>
      <c r="M26" s="9">
        <f>+'PL&amp;CF'!F53-'PL&amp;CF'!J53</f>
        <v>-2746783</v>
      </c>
      <c r="N26" s="9"/>
      <c r="O26" s="9">
        <f>'PL&amp;CF'!J53</f>
        <v>-12461353</v>
      </c>
      <c r="P26" s="9"/>
      <c r="Q26" s="9">
        <f>SUM(L26:O26)</f>
        <v>-15208136</v>
      </c>
      <c r="R26" s="9"/>
      <c r="S26" s="9">
        <f>SUM(C26:K26,Q26)</f>
        <v>-19348348</v>
      </c>
    </row>
    <row r="27" spans="1:20" ht="23.1" customHeight="1" thickBot="1" x14ac:dyDescent="0.3">
      <c r="A27" s="93" t="s">
        <v>167</v>
      </c>
      <c r="B27" s="39"/>
      <c r="C27" s="18">
        <f>SUM(C20:C26)</f>
        <v>350000000</v>
      </c>
      <c r="D27" s="9"/>
      <c r="E27" s="18">
        <f>SUM(E20:E26)</f>
        <v>647275073</v>
      </c>
      <c r="F27" s="9"/>
      <c r="G27" s="18">
        <f>SUM(G20:G26)</f>
        <v>35000000</v>
      </c>
      <c r="H27" s="9"/>
      <c r="I27" s="18">
        <f>SUM(I20:I26)</f>
        <v>20000000</v>
      </c>
      <c r="J27" s="9"/>
      <c r="K27" s="18">
        <f>SUM(K20:K26)</f>
        <v>1047820233</v>
      </c>
      <c r="L27" s="9"/>
      <c r="M27" s="18">
        <f>SUM(M20:M26)</f>
        <v>-5349436</v>
      </c>
      <c r="N27" s="9"/>
      <c r="O27" s="18">
        <f>SUM(O20:O26)</f>
        <v>-28259002</v>
      </c>
      <c r="P27" s="9"/>
      <c r="Q27" s="18">
        <f>SUM(Q20:Q26)</f>
        <v>-33608438</v>
      </c>
      <c r="R27" s="9"/>
      <c r="S27" s="18">
        <f>SUM(S20:S26)</f>
        <v>2066486868</v>
      </c>
    </row>
    <row r="28" spans="1:20" ht="23.1" customHeight="1" thickTop="1" x14ac:dyDescent="0.25">
      <c r="A28" s="92"/>
      <c r="B28" s="39"/>
      <c r="C28" s="10">
        <f>C27-bs!J54</f>
        <v>0</v>
      </c>
      <c r="D28" s="9"/>
      <c r="E28" s="10">
        <f>E27-bs!J55</f>
        <v>0</v>
      </c>
      <c r="F28" s="9"/>
      <c r="G28" s="10">
        <f>G27-bs!J58</f>
        <v>0</v>
      </c>
      <c r="H28" s="9"/>
      <c r="I28" s="10">
        <f>I27-bs!J59</f>
        <v>0</v>
      </c>
      <c r="J28" s="9"/>
      <c r="K28" s="10">
        <f>SUM(K27-bs!F60)</f>
        <v>0</v>
      </c>
      <c r="L28" s="9"/>
      <c r="M28" s="10"/>
      <c r="N28" s="9"/>
      <c r="O28" s="10"/>
      <c r="P28" s="9"/>
      <c r="Q28" s="10">
        <f>SUM(Q27-bs!F61)</f>
        <v>0</v>
      </c>
      <c r="R28" s="9"/>
      <c r="S28" s="10">
        <f>SUM(S27-bs!F62)</f>
        <v>0</v>
      </c>
    </row>
    <row r="29" spans="1:20" ht="23.1" customHeight="1" x14ac:dyDescent="0.25">
      <c r="A29" s="92" t="s">
        <v>13</v>
      </c>
      <c r="B29" s="39"/>
      <c r="C29" s="10"/>
      <c r="D29" s="39"/>
      <c r="E29" s="10"/>
      <c r="F29" s="39"/>
      <c r="G29" s="10"/>
      <c r="H29" s="39"/>
      <c r="I29" s="10"/>
      <c r="J29" s="39"/>
      <c r="K29" s="10"/>
      <c r="L29" s="39"/>
      <c r="M29" s="10"/>
      <c r="N29" s="39"/>
      <c r="O29" s="10"/>
      <c r="P29" s="39"/>
      <c r="Q29" s="10"/>
      <c r="R29" s="39"/>
      <c r="S29" s="10"/>
    </row>
  </sheetData>
  <mergeCells count="6">
    <mergeCell ref="G9:J9"/>
    <mergeCell ref="A1:E1"/>
    <mergeCell ref="C5:S5"/>
    <mergeCell ref="G8:K8"/>
    <mergeCell ref="L6:Q6"/>
    <mergeCell ref="A3:G3"/>
  </mergeCells>
  <printOptions horizontalCentered="1"/>
  <pageMargins left="0.19685039370078741" right="0.19685039370078741" top="0.9055118110236221" bottom="0" header="0.31496062992125984" footer="0.31496062992125984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showGridLines="0" tabSelected="1" view="pageBreakPreview" zoomScale="70" zoomScaleNormal="70" zoomScaleSheetLayoutView="70" workbookViewId="0">
      <selection activeCell="M12" sqref="M12"/>
    </sheetView>
  </sheetViews>
  <sheetFormatPr defaultColWidth="9" defaultRowHeight="23.1" customHeight="1" x14ac:dyDescent="0.25"/>
  <cols>
    <col min="1" max="1" width="26" style="8" customWidth="1"/>
    <col min="2" max="2" width="2" style="8" customWidth="1"/>
    <col min="3" max="3" width="7.375" style="8" customWidth="1"/>
    <col min="4" max="4" width="3.875" style="8" customWidth="1"/>
    <col min="5" max="5" width="15.25" style="8" customWidth="1"/>
    <col min="6" max="6" width="2" style="8" customWidth="1"/>
    <col min="7" max="7" width="15.25" style="8" customWidth="1"/>
    <col min="8" max="8" width="2" style="8" customWidth="1"/>
    <col min="9" max="9" width="15.25" style="8" customWidth="1"/>
    <col min="10" max="10" width="2" style="8" customWidth="1"/>
    <col min="11" max="11" width="15.25" style="8" customWidth="1"/>
    <col min="12" max="12" width="2" style="8" customWidth="1"/>
    <col min="13" max="13" width="15.25" style="8" customWidth="1"/>
    <col min="14" max="14" width="2" style="8" customWidth="1"/>
    <col min="15" max="15" width="18.625" style="8" bestFit="1" customWidth="1"/>
    <col min="16" max="16" width="2" style="8" customWidth="1"/>
    <col min="17" max="17" width="15.25" style="8" customWidth="1"/>
    <col min="18" max="16384" width="9" style="8"/>
  </cols>
  <sheetData>
    <row r="1" spans="1:17" ht="23.1" customHeight="1" x14ac:dyDescent="0.25">
      <c r="A1" s="112" t="s">
        <v>43</v>
      </c>
      <c r="B1" s="112"/>
      <c r="C1" s="112"/>
      <c r="D1" s="112"/>
      <c r="E1" s="112"/>
      <c r="F1" s="112"/>
      <c r="G1" s="112"/>
      <c r="H1" s="103"/>
      <c r="I1" s="20"/>
      <c r="J1" s="20"/>
      <c r="K1" s="20"/>
      <c r="L1" s="15"/>
      <c r="M1" s="20"/>
      <c r="N1" s="15"/>
      <c r="O1" s="20"/>
      <c r="P1" s="15"/>
      <c r="Q1" s="20"/>
    </row>
    <row r="2" spans="1:17" ht="23.1" customHeight="1" x14ac:dyDescent="0.25">
      <c r="A2" s="89" t="s">
        <v>66</v>
      </c>
      <c r="B2" s="89"/>
      <c r="C2" s="89"/>
      <c r="D2" s="81"/>
      <c r="E2" s="89"/>
      <c r="F2" s="81"/>
      <c r="G2" s="89"/>
      <c r="H2" s="89"/>
      <c r="I2" s="89"/>
      <c r="J2" s="81"/>
      <c r="K2" s="89"/>
      <c r="L2" s="81"/>
      <c r="N2" s="81"/>
      <c r="O2" s="89"/>
      <c r="P2" s="81"/>
    </row>
    <row r="3" spans="1:17" ht="23.1" customHeight="1" x14ac:dyDescent="0.25">
      <c r="A3" s="112" t="s">
        <v>168</v>
      </c>
      <c r="B3" s="112"/>
      <c r="C3" s="112"/>
      <c r="D3" s="112"/>
      <c r="E3" s="112"/>
      <c r="F3" s="112"/>
      <c r="G3" s="112"/>
      <c r="H3" s="112"/>
      <c r="I3" s="89"/>
      <c r="J3" s="89"/>
      <c r="K3" s="89"/>
      <c r="L3" s="81"/>
      <c r="M3" s="89"/>
      <c r="N3" s="81"/>
      <c r="O3" s="89"/>
      <c r="P3" s="81"/>
      <c r="Q3" s="89"/>
    </row>
    <row r="4" spans="1:17" ht="23.1" customHeight="1" x14ac:dyDescent="0.25">
      <c r="A4" s="103"/>
      <c r="B4" s="103"/>
      <c r="C4" s="103"/>
      <c r="D4" s="103"/>
      <c r="E4" s="103"/>
      <c r="F4" s="103"/>
      <c r="G4" s="103"/>
      <c r="H4" s="103"/>
      <c r="I4" s="89"/>
      <c r="J4" s="103"/>
      <c r="K4" s="89"/>
      <c r="L4" s="81"/>
      <c r="M4" s="90"/>
      <c r="N4" s="81"/>
      <c r="O4" s="89"/>
      <c r="P4" s="81"/>
      <c r="Q4" s="90" t="s">
        <v>44</v>
      </c>
    </row>
    <row r="5" spans="1:17" ht="23.1" customHeight="1" x14ac:dyDescent="0.25">
      <c r="A5" s="103"/>
      <c r="B5" s="103"/>
      <c r="C5" s="103"/>
      <c r="D5" s="103"/>
      <c r="E5" s="118" t="s">
        <v>3</v>
      </c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17" ht="23.1" customHeight="1" x14ac:dyDescent="0.25">
      <c r="A6" s="103"/>
      <c r="B6" s="103"/>
      <c r="C6" s="103"/>
      <c r="D6" s="103"/>
      <c r="E6" s="103"/>
      <c r="F6" s="103"/>
      <c r="G6" s="103"/>
      <c r="H6" s="103"/>
      <c r="I6" s="89"/>
      <c r="J6" s="81"/>
      <c r="K6" s="89"/>
      <c r="L6" s="81"/>
      <c r="M6" s="89"/>
      <c r="N6" s="81"/>
      <c r="O6" s="105" t="s">
        <v>49</v>
      </c>
      <c r="P6" s="103"/>
      <c r="Q6" s="90"/>
    </row>
    <row r="7" spans="1:17" ht="23.1" customHeight="1" x14ac:dyDescent="0.25">
      <c r="A7" s="92"/>
      <c r="B7" s="92"/>
      <c r="C7" s="92"/>
      <c r="D7" s="39"/>
      <c r="E7" s="91"/>
      <c r="F7" s="39"/>
      <c r="I7" s="119" t="s">
        <v>27</v>
      </c>
      <c r="J7" s="119"/>
      <c r="K7" s="119"/>
      <c r="L7" s="119"/>
      <c r="M7" s="119"/>
      <c r="N7" s="39"/>
      <c r="O7" s="76" t="s">
        <v>81</v>
      </c>
      <c r="P7" s="39"/>
      <c r="Q7" s="91"/>
    </row>
    <row r="8" spans="1:17" s="91" customFormat="1" ht="23.1" customHeight="1" x14ac:dyDescent="0.25">
      <c r="A8" s="92"/>
      <c r="B8" s="92"/>
      <c r="C8" s="92"/>
      <c r="D8" s="76"/>
      <c r="E8" s="91" t="s">
        <v>46</v>
      </c>
      <c r="F8" s="76"/>
      <c r="G8" s="91" t="s">
        <v>47</v>
      </c>
      <c r="I8" s="117" t="s">
        <v>48</v>
      </c>
      <c r="J8" s="117"/>
      <c r="K8" s="117"/>
      <c r="L8" s="117"/>
      <c r="M8" s="76"/>
      <c r="N8" s="76"/>
      <c r="O8" s="76" t="s">
        <v>166</v>
      </c>
      <c r="P8" s="76"/>
    </row>
    <row r="9" spans="1:17" s="91" customFormat="1" ht="23.1" customHeight="1" x14ac:dyDescent="0.25">
      <c r="A9" s="92"/>
      <c r="B9" s="92"/>
      <c r="C9" s="16"/>
      <c r="D9" s="76"/>
      <c r="E9" s="104" t="s">
        <v>50</v>
      </c>
      <c r="F9" s="76"/>
      <c r="G9" s="104" t="s">
        <v>51</v>
      </c>
      <c r="H9" s="76"/>
      <c r="I9" s="104" t="s">
        <v>52</v>
      </c>
      <c r="J9" s="76"/>
      <c r="K9" s="104" t="s">
        <v>53</v>
      </c>
      <c r="L9" s="76"/>
      <c r="M9" s="104" t="s">
        <v>54</v>
      </c>
      <c r="N9" s="76"/>
      <c r="O9" s="104" t="s">
        <v>165</v>
      </c>
      <c r="P9" s="76"/>
      <c r="Q9" s="104" t="s">
        <v>45</v>
      </c>
    </row>
    <row r="10" spans="1:17" ht="23.1" customHeight="1" x14ac:dyDescent="0.25">
      <c r="A10" s="93" t="s">
        <v>159</v>
      </c>
      <c r="B10" s="92"/>
      <c r="C10" s="106"/>
      <c r="D10" s="39"/>
      <c r="E10" s="9">
        <v>330000000</v>
      </c>
      <c r="F10" s="9"/>
      <c r="G10" s="9">
        <v>647245520</v>
      </c>
      <c r="H10" s="9"/>
      <c r="I10" s="9">
        <v>33000000</v>
      </c>
      <c r="J10" s="9"/>
      <c r="K10" s="9">
        <v>20000000</v>
      </c>
      <c r="L10" s="9"/>
      <c r="M10" s="9">
        <v>1007515095</v>
      </c>
      <c r="N10" s="9"/>
      <c r="O10" s="9">
        <v>85677135</v>
      </c>
      <c r="P10" s="9"/>
      <c r="Q10" s="9">
        <f>SUM(E10:M10,O10)</f>
        <v>2123437750</v>
      </c>
    </row>
    <row r="11" spans="1:17" ht="23.1" customHeight="1" x14ac:dyDescent="0.25">
      <c r="A11" s="92" t="s">
        <v>160</v>
      </c>
      <c r="B11" s="92"/>
      <c r="C11" s="106"/>
      <c r="D11" s="39"/>
      <c r="E11" s="9">
        <v>10000000</v>
      </c>
      <c r="F11" s="9"/>
      <c r="G11" s="9">
        <v>14573</v>
      </c>
      <c r="H11" s="9"/>
      <c r="I11" s="9">
        <v>0</v>
      </c>
      <c r="J11" s="9"/>
      <c r="K11" s="9">
        <v>0</v>
      </c>
      <c r="L11" s="9"/>
      <c r="M11" s="9">
        <v>0</v>
      </c>
      <c r="N11" s="9"/>
      <c r="O11" s="9">
        <v>0</v>
      </c>
      <c r="P11" s="9"/>
      <c r="Q11" s="9">
        <f>SUM(E11:M11,O11)</f>
        <v>10014573</v>
      </c>
    </row>
    <row r="12" spans="1:17" ht="23.1" customHeight="1" x14ac:dyDescent="0.25">
      <c r="A12" s="92" t="s">
        <v>162</v>
      </c>
      <c r="B12" s="92"/>
      <c r="C12" s="106"/>
      <c r="D12" s="3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ht="23.1" customHeight="1" x14ac:dyDescent="0.25">
      <c r="A13" s="8" t="s">
        <v>163</v>
      </c>
      <c r="B13" s="92"/>
      <c r="C13" s="106"/>
      <c r="D13" s="39"/>
      <c r="E13" s="9">
        <v>0</v>
      </c>
      <c r="F13" s="9"/>
      <c r="G13" s="9">
        <v>0</v>
      </c>
      <c r="H13" s="9"/>
      <c r="I13" s="9">
        <v>1000000</v>
      </c>
      <c r="J13" s="9"/>
      <c r="K13" s="9">
        <v>0</v>
      </c>
      <c r="L13" s="9"/>
      <c r="M13" s="9">
        <v>-1000000</v>
      </c>
      <c r="N13" s="9"/>
      <c r="O13" s="9">
        <v>0</v>
      </c>
      <c r="P13" s="9"/>
      <c r="Q13" s="9">
        <f>SUM(E13:M13,O13)</f>
        <v>0</v>
      </c>
    </row>
    <row r="14" spans="1:17" ht="23.1" customHeight="1" x14ac:dyDescent="0.25">
      <c r="A14" s="92" t="s">
        <v>146</v>
      </c>
      <c r="B14" s="92"/>
      <c r="C14" s="106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-59499928</v>
      </c>
      <c r="N14" s="9"/>
      <c r="O14" s="9">
        <v>0</v>
      </c>
      <c r="P14" s="9"/>
      <c r="Q14" s="9">
        <f>SUM(E14:M14,O14)</f>
        <v>-59499928</v>
      </c>
    </row>
    <row r="15" spans="1:17" ht="23.1" customHeight="1" x14ac:dyDescent="0.25">
      <c r="A15" s="92" t="s">
        <v>176</v>
      </c>
      <c r="B15" s="92"/>
      <c r="C15" s="74"/>
      <c r="D15" s="39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88588953</v>
      </c>
      <c r="N15" s="9"/>
      <c r="O15" s="9">
        <v>0</v>
      </c>
      <c r="P15" s="9"/>
      <c r="Q15" s="9">
        <f>SUM(E15:M15,O15)</f>
        <v>88588953</v>
      </c>
    </row>
    <row r="16" spans="1:17" ht="23.1" customHeight="1" x14ac:dyDescent="0.25">
      <c r="A16" s="92" t="s">
        <v>123</v>
      </c>
      <c r="B16" s="92"/>
      <c r="C16" s="74"/>
      <c r="D16" s="39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-484977</v>
      </c>
      <c r="N16" s="9"/>
      <c r="O16" s="9">
        <v>-101474784</v>
      </c>
      <c r="P16" s="9"/>
      <c r="Q16" s="9">
        <f>SUM(E16:M16,O16)</f>
        <v>-101959761</v>
      </c>
    </row>
    <row r="17" spans="1:17" ht="23.1" customHeight="1" thickBot="1" x14ac:dyDescent="0.3">
      <c r="A17" s="93" t="s">
        <v>150</v>
      </c>
      <c r="B17" s="92"/>
      <c r="C17" s="74"/>
      <c r="D17" s="39"/>
      <c r="E17" s="18">
        <f>SUM(E10:E16)</f>
        <v>340000000</v>
      </c>
      <c r="F17" s="9"/>
      <c r="G17" s="18">
        <f>SUM(G10:G16)</f>
        <v>647260093</v>
      </c>
      <c r="H17" s="9"/>
      <c r="I17" s="18">
        <f>SUM(I10:I16)</f>
        <v>34000000</v>
      </c>
      <c r="J17" s="9"/>
      <c r="K17" s="18">
        <f>SUM(K10:K16)</f>
        <v>20000000</v>
      </c>
      <c r="L17" s="9"/>
      <c r="M17" s="18">
        <f>SUM(M10:M16)</f>
        <v>1035119143</v>
      </c>
      <c r="N17" s="9"/>
      <c r="O17" s="18">
        <f>SUM(O10:O16)</f>
        <v>-15797649</v>
      </c>
      <c r="P17" s="9"/>
      <c r="Q17" s="18">
        <f>SUM(Q10:Q16)</f>
        <v>2060581587</v>
      </c>
    </row>
    <row r="18" spans="1:17" ht="23.1" customHeight="1" thickTop="1" x14ac:dyDescent="0.25">
      <c r="A18" s="92"/>
      <c r="B18" s="92"/>
      <c r="C18" s="106"/>
      <c r="D18" s="3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ht="23.1" customHeight="1" x14ac:dyDescent="0.25">
      <c r="A19" s="93" t="s">
        <v>169</v>
      </c>
      <c r="B19" s="92"/>
      <c r="C19" s="106"/>
      <c r="D19" s="39"/>
      <c r="E19" s="9">
        <f>E17</f>
        <v>340000000</v>
      </c>
      <c r="F19" s="9"/>
      <c r="G19" s="9">
        <f>G17</f>
        <v>647260093</v>
      </c>
      <c r="H19" s="9"/>
      <c r="I19" s="9">
        <f>I17</f>
        <v>34000000</v>
      </c>
      <c r="J19" s="9"/>
      <c r="K19" s="9">
        <f>K17</f>
        <v>20000000</v>
      </c>
      <c r="L19" s="9"/>
      <c r="M19" s="9">
        <f>M17</f>
        <v>1035119143</v>
      </c>
      <c r="N19" s="9"/>
      <c r="O19" s="9">
        <f>O17</f>
        <v>-15797649</v>
      </c>
      <c r="P19" s="9"/>
      <c r="Q19" s="9">
        <f>SUM(E19:M19,O19)</f>
        <v>2060581587</v>
      </c>
    </row>
    <row r="20" spans="1:17" ht="23.1" customHeight="1" x14ac:dyDescent="0.25">
      <c r="A20" s="92" t="s">
        <v>160</v>
      </c>
      <c r="B20" s="92"/>
      <c r="C20" s="106"/>
      <c r="D20" s="39"/>
      <c r="E20" s="9">
        <v>10000000</v>
      </c>
      <c r="F20" s="9"/>
      <c r="G20" s="9">
        <v>14980</v>
      </c>
      <c r="H20" s="9"/>
      <c r="I20" s="9">
        <v>0</v>
      </c>
      <c r="J20" s="9"/>
      <c r="K20" s="9">
        <v>0</v>
      </c>
      <c r="L20" s="9"/>
      <c r="M20" s="9">
        <v>0</v>
      </c>
      <c r="N20" s="9"/>
      <c r="O20" s="9">
        <v>0</v>
      </c>
      <c r="P20" s="9"/>
      <c r="Q20" s="9">
        <f>SUM(E20:M20,O20)</f>
        <v>10014980</v>
      </c>
    </row>
    <row r="21" spans="1:17" ht="23.1" customHeight="1" x14ac:dyDescent="0.25">
      <c r="A21" s="92" t="s">
        <v>162</v>
      </c>
      <c r="B21" s="92"/>
      <c r="C21" s="106"/>
      <c r="D21" s="3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ht="23.1" customHeight="1" x14ac:dyDescent="0.25">
      <c r="A22" s="8" t="s">
        <v>163</v>
      </c>
      <c r="B22" s="92"/>
      <c r="C22" s="106"/>
      <c r="D22" s="39"/>
      <c r="E22" s="9">
        <v>0</v>
      </c>
      <c r="F22" s="9"/>
      <c r="G22" s="9">
        <v>0</v>
      </c>
      <c r="H22" s="9"/>
      <c r="I22" s="9">
        <v>1000000</v>
      </c>
      <c r="J22" s="9"/>
      <c r="K22" s="9">
        <v>0</v>
      </c>
      <c r="L22" s="9"/>
      <c r="M22" s="9">
        <v>-1000000</v>
      </c>
      <c r="N22" s="9"/>
      <c r="O22" s="9">
        <v>0</v>
      </c>
      <c r="P22" s="9"/>
      <c r="Q22" s="9">
        <f>SUM(E22:M22,O22)</f>
        <v>0</v>
      </c>
    </row>
    <row r="23" spans="1:17" ht="23.1" customHeight="1" x14ac:dyDescent="0.25">
      <c r="A23" s="92" t="s">
        <v>146</v>
      </c>
      <c r="B23" s="92"/>
      <c r="C23" s="106"/>
      <c r="D23" s="39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v>-60999928</v>
      </c>
      <c r="N23" s="9"/>
      <c r="O23" s="9">
        <v>0</v>
      </c>
      <c r="P23" s="9"/>
      <c r="Q23" s="9">
        <f>SUM(E23:M23,O23)</f>
        <v>-60999928</v>
      </c>
    </row>
    <row r="24" spans="1:17" ht="23.1" customHeight="1" x14ac:dyDescent="0.25">
      <c r="A24" s="92" t="s">
        <v>176</v>
      </c>
      <c r="B24" s="92"/>
      <c r="C24" s="74"/>
      <c r="D24" s="39"/>
      <c r="E24" s="9">
        <v>0</v>
      </c>
      <c r="F24" s="9"/>
      <c r="G24" s="9">
        <v>0</v>
      </c>
      <c r="H24" s="9"/>
      <c r="I24" s="9">
        <v>0</v>
      </c>
      <c r="J24" s="9"/>
      <c r="K24" s="9">
        <v>0</v>
      </c>
      <c r="L24" s="9"/>
      <c r="M24" s="9">
        <f>'PL&amp;CF'!J30</f>
        <v>31258591</v>
      </c>
      <c r="N24" s="9"/>
      <c r="O24" s="9">
        <v>0</v>
      </c>
      <c r="P24" s="9"/>
      <c r="Q24" s="9">
        <f>SUM(E24:M24,O24)</f>
        <v>31258591</v>
      </c>
    </row>
    <row r="25" spans="1:17" ht="23.1" customHeight="1" x14ac:dyDescent="0.25">
      <c r="A25" s="92" t="s">
        <v>123</v>
      </c>
      <c r="B25" s="92"/>
      <c r="C25" s="74"/>
      <c r="D25" s="39"/>
      <c r="E25" s="9">
        <v>0</v>
      </c>
      <c r="F25" s="9"/>
      <c r="G25" s="9">
        <v>0</v>
      </c>
      <c r="H25" s="9"/>
      <c r="I25" s="9">
        <v>0</v>
      </c>
      <c r="J25" s="9"/>
      <c r="K25" s="9">
        <v>0</v>
      </c>
      <c r="L25" s="9"/>
      <c r="M25" s="9">
        <f>'PL&amp;CF'!J59</f>
        <v>-4140212</v>
      </c>
      <c r="N25" s="9"/>
      <c r="O25" s="9">
        <f>'PL&amp;CF'!J53</f>
        <v>-12461353</v>
      </c>
      <c r="P25" s="9"/>
      <c r="Q25" s="9">
        <f>SUM(E25:M25,O25)</f>
        <v>-16601565</v>
      </c>
    </row>
    <row r="26" spans="1:17" ht="23.1" customHeight="1" thickBot="1" x14ac:dyDescent="0.3">
      <c r="A26" s="93" t="s">
        <v>167</v>
      </c>
      <c r="B26" s="92"/>
      <c r="C26" s="92"/>
      <c r="D26" s="39"/>
      <c r="E26" s="18">
        <f>SUM(E19:E25)</f>
        <v>350000000</v>
      </c>
      <c r="F26" s="9"/>
      <c r="G26" s="18">
        <f>SUM(G19:G25)</f>
        <v>647275073</v>
      </c>
      <c r="H26" s="9"/>
      <c r="I26" s="18">
        <f>SUM(I19:I25)</f>
        <v>35000000</v>
      </c>
      <c r="J26" s="9"/>
      <c r="K26" s="18">
        <f>SUM(K19:K25)</f>
        <v>20000000</v>
      </c>
      <c r="L26" s="9"/>
      <c r="M26" s="18">
        <f>SUM(M19:M25)</f>
        <v>1000237594</v>
      </c>
      <c r="N26" s="9"/>
      <c r="O26" s="18">
        <f>SUM(O19:O25)</f>
        <v>-28259002</v>
      </c>
      <c r="P26" s="9"/>
      <c r="Q26" s="18">
        <f>SUM(Q19:Q25)</f>
        <v>2024253665</v>
      </c>
    </row>
    <row r="27" spans="1:17" ht="23.1" customHeight="1" thickTop="1" x14ac:dyDescent="0.25">
      <c r="A27" s="92"/>
      <c r="B27" s="92"/>
      <c r="C27" s="92"/>
      <c r="D27" s="39"/>
      <c r="E27" s="10">
        <f>E26-bs!J54</f>
        <v>0</v>
      </c>
      <c r="F27" s="9"/>
      <c r="G27" s="10">
        <f>G26-bs!J55</f>
        <v>0</v>
      </c>
      <c r="H27" s="9"/>
      <c r="I27" s="10">
        <f>I26-bs!J58</f>
        <v>0</v>
      </c>
      <c r="J27" s="9"/>
      <c r="K27" s="10">
        <f>K26-bs!J59</f>
        <v>0</v>
      </c>
      <c r="L27" s="9"/>
      <c r="M27" s="10">
        <f>M26-bs!J60</f>
        <v>0</v>
      </c>
      <c r="N27" s="9"/>
      <c r="O27" s="10">
        <f>O26-bs!J61</f>
        <v>0</v>
      </c>
      <c r="P27" s="9"/>
      <c r="Q27" s="10">
        <f>Q26-bs!J62</f>
        <v>0</v>
      </c>
    </row>
    <row r="28" spans="1:17" ht="23.1" customHeight="1" x14ac:dyDescent="0.25">
      <c r="A28" s="92" t="s">
        <v>13</v>
      </c>
      <c r="B28" s="6"/>
      <c r="C28" s="6"/>
      <c r="D28" s="39"/>
      <c r="F28" s="39"/>
      <c r="J28" s="39"/>
      <c r="L28" s="39"/>
      <c r="N28" s="39"/>
      <c r="P28" s="39"/>
    </row>
  </sheetData>
  <mergeCells count="5">
    <mergeCell ref="A1:G1"/>
    <mergeCell ref="E5:Q5"/>
    <mergeCell ref="I7:M7"/>
    <mergeCell ref="I8:L8"/>
    <mergeCell ref="A3:H3"/>
  </mergeCells>
  <printOptions horizontalCentered="1"/>
  <pageMargins left="0.39370078740157483" right="0.39370078740157483" top="0.9055118110236221" bottom="0" header="0.31496062992125984" footer="0.31496062992125984"/>
  <pageSetup paperSize="9" scale="75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52433</vt:lpwstr>
  </property>
  <property fmtid="{D5CDD505-2E9C-101B-9397-08002B2CF9AE}" pid="4" name="OptimizationTime">
    <vt:lpwstr>20200224_2214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2020-02-08T11:27:17Z</cp:lastPrinted>
  <dcterms:created xsi:type="dcterms:W3CDTF">2011-05-02T09:20:31Z</dcterms:created>
  <dcterms:modified xsi:type="dcterms:W3CDTF">2020-02-24T14:47:32Z</dcterms:modified>
</cp:coreProperties>
</file>